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00" windowHeight="8070" activeTab="0"/>
  </bookViews>
  <sheets>
    <sheet name="бланк автомат" sheetId="1" r:id="rId1"/>
    <sheet name="справочник" sheetId="2" state="hidden" r:id="rId2"/>
  </sheets>
  <externalReferences>
    <externalReference r:id="rId5"/>
  </externalReferences>
  <definedNames>
    <definedName name="да\нет">'[1]справочник'!$I$7:$I$8</definedName>
    <definedName name="Декор">'справочник'!$E$30:$E$32</definedName>
    <definedName name="дк">'справочник'!$E$16:$E$17</definedName>
    <definedName name="краниз">'справочник'!$A$1:$A$2</definedName>
    <definedName name="крепление">'справочник'!$H$21:$H$25</definedName>
    <definedName name="ламель">'справочник'!$H$16:$H$17</definedName>
    <definedName name="лента">'[1]справочник'!$B$7:$B$47</definedName>
    <definedName name="_xlnm.Print_Area" localSheetId="0">'бланк автомат'!$A$1:$U$40</definedName>
    <definedName name="рейка">'[1]справочник'!$G$13:$G$14</definedName>
    <definedName name="ткань">'справочник'!$A$6:$A$66</definedName>
    <definedName name="упр">'справочник'!$E$22:$E$25</definedName>
    <definedName name="управление">'справочник'!$J$16:$J$17</definedName>
    <definedName name="Цвета">'справочник'!$M$9:$M$84</definedName>
  </definedNames>
  <calcPr fullCalcOnLoad="1"/>
</workbook>
</file>

<file path=xl/sharedStrings.xml><?xml version="1.0" encoding="utf-8"?>
<sst xmlns="http://schemas.openxmlformats.org/spreadsheetml/2006/main" count="311" uniqueCount="215">
  <si>
    <t>НАЗВАНИЕ</t>
  </si>
  <si>
    <t>Диско</t>
  </si>
  <si>
    <t>Бейрут</t>
  </si>
  <si>
    <t>Ратан</t>
  </si>
  <si>
    <t>Оптима</t>
  </si>
  <si>
    <t>Аврора</t>
  </si>
  <si>
    <t>ЦЕНА</t>
  </si>
  <si>
    <t>Кобра</t>
  </si>
  <si>
    <t>Джангл металлик</t>
  </si>
  <si>
    <t>Офелия</t>
  </si>
  <si>
    <t>Жемчуг</t>
  </si>
  <si>
    <t>Замша</t>
  </si>
  <si>
    <t>Жемчуг В/О</t>
  </si>
  <si>
    <t>Венера Техно</t>
  </si>
  <si>
    <t>Сутра</t>
  </si>
  <si>
    <t>Шамбала</t>
  </si>
  <si>
    <t>Карниз Бриз( за 1 пог. метр)</t>
  </si>
  <si>
    <t>Стеновые кронштейны оплачиваются отдельно</t>
  </si>
  <si>
    <t>Цепь металлическая поворотная (за 1 пог.метр высоты управления)</t>
  </si>
  <si>
    <t>Цепь металлическая нижняя (за 1 пог.метр шириный изделия)</t>
  </si>
  <si>
    <t>Таблица расчета стеновых кронштейнов</t>
  </si>
  <si>
    <t>&lt;1700</t>
  </si>
  <si>
    <t>&lt;2300</t>
  </si>
  <si>
    <t>&lt;3000</t>
  </si>
  <si>
    <t>&lt;4000</t>
  </si>
  <si>
    <t>&lt;5000</t>
  </si>
  <si>
    <t>&lt;6000</t>
  </si>
  <si>
    <t xml:space="preserve">Декоративный карниз </t>
  </si>
  <si>
    <t>№ п/п</t>
  </si>
  <si>
    <t>Кол-во</t>
  </si>
  <si>
    <t>Д/К</t>
  </si>
  <si>
    <t>площадь</t>
  </si>
  <si>
    <t>Столбец1</t>
  </si>
  <si>
    <t>да</t>
  </si>
  <si>
    <t>нет</t>
  </si>
  <si>
    <t>Лайн</t>
  </si>
  <si>
    <t>Шикатан</t>
  </si>
  <si>
    <t>Лейла</t>
  </si>
  <si>
    <t>Упр-ние</t>
  </si>
  <si>
    <t>типы управления</t>
  </si>
  <si>
    <t>Т1</t>
  </si>
  <si>
    <t>Т2</t>
  </si>
  <si>
    <t>Т3</t>
  </si>
  <si>
    <t>Т4</t>
  </si>
  <si>
    <t>управление</t>
  </si>
  <si>
    <t>эконом</t>
  </si>
  <si>
    <t>стандарт</t>
  </si>
  <si>
    <t>№ Заказа</t>
  </si>
  <si>
    <t>Город</t>
  </si>
  <si>
    <t>Курс,руб/$</t>
  </si>
  <si>
    <t>Транспорт</t>
  </si>
  <si>
    <t>Заказчик</t>
  </si>
  <si>
    <t>Получатель</t>
  </si>
  <si>
    <t>Телефон</t>
  </si>
  <si>
    <t>Тел.получателя</t>
  </si>
  <si>
    <t>Ширина, см</t>
  </si>
  <si>
    <t>Высота, см</t>
  </si>
  <si>
    <t>Ст-ть изделия</t>
  </si>
  <si>
    <t>Ст-ть жалюзи, у.е.</t>
  </si>
  <si>
    <t>Ст-ть , руб..</t>
  </si>
  <si>
    <t>Дополнительно</t>
  </si>
  <si>
    <t>левое</t>
  </si>
  <si>
    <t>к  оплате</t>
  </si>
  <si>
    <t>ламель</t>
  </si>
  <si>
    <t>89мм</t>
  </si>
  <si>
    <t>127мм</t>
  </si>
  <si>
    <t>Ткань</t>
  </si>
  <si>
    <t>Цвет ткани</t>
  </si>
  <si>
    <t xml:space="preserve">Союз 12 Кельн </t>
  </si>
  <si>
    <t>Союз 09 Мальта</t>
  </si>
  <si>
    <t xml:space="preserve">Союз 10 Сеул </t>
  </si>
  <si>
    <t>Союз 03 Бали</t>
  </si>
  <si>
    <t xml:space="preserve">Союз 05 Твист </t>
  </si>
  <si>
    <t xml:space="preserve">Союз 07 Рио </t>
  </si>
  <si>
    <t xml:space="preserve">Союз 08 Рейн </t>
  </si>
  <si>
    <t>Союз 06 Милан</t>
  </si>
  <si>
    <t xml:space="preserve">Зодиак </t>
  </si>
  <si>
    <t>Союз 01 Сиде</t>
  </si>
  <si>
    <t>Шантунг ****</t>
  </si>
  <si>
    <t xml:space="preserve">Венера </t>
  </si>
  <si>
    <t>Лен ****</t>
  </si>
  <si>
    <t>Саванна</t>
  </si>
  <si>
    <t>Рококо</t>
  </si>
  <si>
    <t>Эйлат</t>
  </si>
  <si>
    <t>ЮККА</t>
  </si>
  <si>
    <t>Сфера</t>
  </si>
  <si>
    <t>Сказка</t>
  </si>
  <si>
    <t>Мережка</t>
  </si>
  <si>
    <t>Алжир ****</t>
  </si>
  <si>
    <t>Венера  (серебро,золото)</t>
  </si>
  <si>
    <t>Жаккард №1</t>
  </si>
  <si>
    <t>Аруба</t>
  </si>
  <si>
    <t xml:space="preserve">Джангл </t>
  </si>
  <si>
    <t>Барокко ****</t>
  </si>
  <si>
    <t>Джангл ( серебро ,золото )</t>
  </si>
  <si>
    <t>Металлик Ампир ****</t>
  </si>
  <si>
    <t>Металлик Модерн</t>
  </si>
  <si>
    <t>Шелк</t>
  </si>
  <si>
    <t>Союз 01 Сиде В/О</t>
  </si>
  <si>
    <t>Манила</t>
  </si>
  <si>
    <t>Офис В/О</t>
  </si>
  <si>
    <t>Жаккард В/О</t>
  </si>
  <si>
    <t>Шикатан Чайная церемония</t>
  </si>
  <si>
    <t xml:space="preserve">Скрин </t>
  </si>
  <si>
    <t xml:space="preserve">Цеппелин </t>
  </si>
  <si>
    <t>Скрин 2</t>
  </si>
  <si>
    <t>Студио *</t>
  </si>
  <si>
    <t>Флора *</t>
  </si>
  <si>
    <t>Крит *</t>
  </si>
  <si>
    <t>персиковый</t>
  </si>
  <si>
    <t>крепление</t>
  </si>
  <si>
    <t>кронштейн 127 мм</t>
  </si>
  <si>
    <t>кронштейн 89 мм</t>
  </si>
  <si>
    <t>кронштейн 127 мм + удлинитель</t>
  </si>
  <si>
    <t>кронштейн 89 мм + удлинитель</t>
  </si>
  <si>
    <t>крепление потолочное</t>
  </si>
  <si>
    <t>Декор</t>
  </si>
  <si>
    <t>Цепь упр.металл</t>
  </si>
  <si>
    <t>цепь нижн.металл</t>
  </si>
  <si>
    <t>Тип упр-ния</t>
  </si>
  <si>
    <t>Цвета</t>
  </si>
  <si>
    <t>алый</t>
  </si>
  <si>
    <t>апельсин</t>
  </si>
  <si>
    <t>бежевый</t>
  </si>
  <si>
    <t>белый</t>
  </si>
  <si>
    <t>бирюзовый</t>
  </si>
  <si>
    <t>бордо</t>
  </si>
  <si>
    <t>бронзовый</t>
  </si>
  <si>
    <t>ваниль</t>
  </si>
  <si>
    <t>голубой</t>
  </si>
  <si>
    <t>желтый</t>
  </si>
  <si>
    <t>жемчужно-серый</t>
  </si>
  <si>
    <t>зеленый</t>
  </si>
  <si>
    <t>золото</t>
  </si>
  <si>
    <t>золотой дуб</t>
  </si>
  <si>
    <t>изумруд</t>
  </si>
  <si>
    <t>карамель</t>
  </si>
  <si>
    <t>коричневый</t>
  </si>
  <si>
    <t>красный</t>
  </si>
  <si>
    <t>кремовый</t>
  </si>
  <si>
    <t>лиловый</t>
  </si>
  <si>
    <t>лимонный</t>
  </si>
  <si>
    <t>магнолия</t>
  </si>
  <si>
    <t>малина</t>
  </si>
  <si>
    <t>мельба</t>
  </si>
  <si>
    <t>мокко</t>
  </si>
  <si>
    <t>небесно-голубой</t>
  </si>
  <si>
    <t>оливковый</t>
  </si>
  <si>
    <t>оранжевый</t>
  </si>
  <si>
    <t>перламутр</t>
  </si>
  <si>
    <t>песочный</t>
  </si>
  <si>
    <t>прозрачный</t>
  </si>
  <si>
    <t>путь самурая бежевый</t>
  </si>
  <si>
    <t>ранет</t>
  </si>
  <si>
    <t>роза</t>
  </si>
  <si>
    <t>розовый</t>
  </si>
  <si>
    <t>рубин</t>
  </si>
  <si>
    <t>салатный</t>
  </si>
  <si>
    <t>сапфир</t>
  </si>
  <si>
    <t>светло-бежевый</t>
  </si>
  <si>
    <t>светло-желтый</t>
  </si>
  <si>
    <t>светло-зеленый</t>
  </si>
  <si>
    <t>светло-коричневый</t>
  </si>
  <si>
    <t>светло-красный</t>
  </si>
  <si>
    <t>светло-лимонный</t>
  </si>
  <si>
    <t>светло-оранжевый</t>
  </si>
  <si>
    <t>светло-розовый</t>
  </si>
  <si>
    <t>светло-серый</t>
  </si>
  <si>
    <t>серебро</t>
  </si>
  <si>
    <t>серый</t>
  </si>
  <si>
    <t>синий</t>
  </si>
  <si>
    <t>сиреневый</t>
  </si>
  <si>
    <t>слоновая кость</t>
  </si>
  <si>
    <t>сталь</t>
  </si>
  <si>
    <t>табачный</t>
  </si>
  <si>
    <t>темно-бежевый</t>
  </si>
  <si>
    <t>темно-зеленый</t>
  </si>
  <si>
    <t>темно-коричневый</t>
  </si>
  <si>
    <t>темно-красный</t>
  </si>
  <si>
    <t>темно-персиковый</t>
  </si>
  <si>
    <t>темно-розовый</t>
  </si>
  <si>
    <t>темно-серый</t>
  </si>
  <si>
    <t>темно-синий</t>
  </si>
  <si>
    <t>терракотовый</t>
  </si>
  <si>
    <t>фиолетовый</t>
  </si>
  <si>
    <t>фуксия</t>
  </si>
  <si>
    <t>Чайная Церемония</t>
  </si>
  <si>
    <t>Чайная Церемония св.-бежевая</t>
  </si>
  <si>
    <t>Чайная Церемония синяя</t>
  </si>
  <si>
    <t>Чайная Церемония тем.-бежевая</t>
  </si>
  <si>
    <t>черный</t>
  </si>
  <si>
    <t>Чио-Чио-Сан</t>
  </si>
  <si>
    <t>шампань</t>
  </si>
  <si>
    <t>шоколад</t>
  </si>
  <si>
    <t>правое</t>
  </si>
  <si>
    <t>Сэнди</t>
  </si>
  <si>
    <t>Диана</t>
  </si>
  <si>
    <t>ДОПОЛНИТЕЛЬНО</t>
  </si>
  <si>
    <t>Кронш. Стеновой , шт.</t>
  </si>
  <si>
    <t>Удлинитель к кронштейну, шт.</t>
  </si>
  <si>
    <t>Металл. цепь управления , м</t>
  </si>
  <si>
    <t>Металл. цепь нижняя, м</t>
  </si>
  <si>
    <t>Ст-ть дополнений</t>
  </si>
  <si>
    <t>оплата на карту +1 %</t>
  </si>
  <si>
    <t xml:space="preserve">                     Бланк заказа вертикальных жалюзи  </t>
  </si>
  <si>
    <t>Т8</t>
  </si>
  <si>
    <t>Т1 - сборка(стопка с тканью) к управлению</t>
  </si>
  <si>
    <t>Т2 - сборка(стопка с тканью) от управления</t>
  </si>
  <si>
    <t>артикул</t>
  </si>
  <si>
    <t>ИТОГО</t>
  </si>
  <si>
    <t>Т3 - сборка(стопка с тканью)от центра к краям на  2 стороны</t>
  </si>
  <si>
    <t>Т4 - сборка(стопка с тканью) сдвигается с левой и правой стороны в середину окна</t>
  </si>
  <si>
    <t>Т8 - состыковка 2-х карнизов , конфигурация какТ3(Т1+Т1)  и конфигурация как Т4(Т2+Т2)</t>
  </si>
  <si>
    <t>автоматически</t>
  </si>
  <si>
    <t>100-201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</si>
</sst>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77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b/>
      <i/>
      <u val="single"/>
      <sz val="12"/>
      <name val="Arial Cyr"/>
      <family val="0"/>
    </font>
    <font>
      <sz val="10"/>
      <name val="Palatino Linotype"/>
      <family val="1"/>
    </font>
    <font>
      <b/>
      <sz val="10"/>
      <name val="Palatino Linotype"/>
      <family val="1"/>
    </font>
    <font>
      <b/>
      <sz val="10"/>
      <color indexed="20"/>
      <name val="Palatino Linotype"/>
      <family val="1"/>
    </font>
    <font>
      <sz val="10"/>
      <name val="Arial CE"/>
      <family val="0"/>
    </font>
    <font>
      <sz val="16"/>
      <name val="Arial CE"/>
      <family val="0"/>
    </font>
    <font>
      <sz val="16"/>
      <color indexed="8"/>
      <name val="Calibri"/>
      <family val="2"/>
    </font>
    <font>
      <sz val="18"/>
      <name val="Arial CE"/>
      <family val="2"/>
    </font>
    <font>
      <b/>
      <sz val="18"/>
      <name val="Arial CE"/>
      <family val="0"/>
    </font>
    <font>
      <sz val="14"/>
      <name val="Arial CE"/>
      <family val="0"/>
    </font>
    <font>
      <b/>
      <sz val="16"/>
      <name val="Arial CE"/>
      <family val="2"/>
    </font>
    <font>
      <sz val="11"/>
      <name val="Arial CE"/>
      <family val="2"/>
    </font>
    <font>
      <sz val="14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54"/>
      <name val="Palatino Linotype"/>
      <family val="1"/>
    </font>
    <font>
      <b/>
      <sz val="10"/>
      <color indexed="8"/>
      <name val="Arial"/>
      <family val="2"/>
    </font>
    <font>
      <b/>
      <sz val="18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3" tint="0.39998000860214233"/>
      <name val="Palatino Linotype"/>
      <family val="1"/>
    </font>
    <font>
      <b/>
      <sz val="10"/>
      <color theme="1"/>
      <name val="Arial"/>
      <family val="2"/>
    </font>
    <font>
      <b/>
      <sz val="18"/>
      <color rgb="FFFF0000"/>
      <name val="Arial"/>
      <family val="2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180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80" fontId="2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68" fillId="0" borderId="0" xfId="0" applyFont="1" applyFill="1" applyAlignment="1">
      <alignment/>
    </xf>
    <xf numFmtId="0" fontId="68" fillId="33" borderId="0" xfId="0" applyFont="1" applyFill="1" applyAlignment="1">
      <alignment/>
    </xf>
    <xf numFmtId="0" fontId="69" fillId="33" borderId="22" xfId="0" applyFont="1" applyFill="1" applyBorder="1" applyAlignment="1" applyProtection="1">
      <alignment wrapText="1"/>
      <protection hidden="1"/>
    </xf>
    <xf numFmtId="0" fontId="69" fillId="33" borderId="23" xfId="0" applyFont="1" applyFill="1" applyBorder="1" applyAlignment="1">
      <alignment wrapText="1"/>
    </xf>
    <xf numFmtId="0" fontId="68" fillId="34" borderId="0" xfId="0" applyFont="1" applyFill="1" applyAlignment="1">
      <alignment/>
    </xf>
    <xf numFmtId="0" fontId="69" fillId="33" borderId="24" xfId="0" applyFont="1" applyFill="1" applyBorder="1" applyAlignment="1" applyProtection="1">
      <alignment wrapText="1"/>
      <protection hidden="1"/>
    </xf>
    <xf numFmtId="0" fontId="69" fillId="33" borderId="25" xfId="0" applyFont="1" applyFill="1" applyBorder="1" applyAlignment="1">
      <alignment wrapText="1"/>
    </xf>
    <xf numFmtId="0" fontId="69" fillId="33" borderId="26" xfId="0" applyFont="1" applyFill="1" applyBorder="1" applyAlignment="1" applyProtection="1">
      <alignment wrapText="1"/>
      <protection hidden="1"/>
    </xf>
    <xf numFmtId="0" fontId="69" fillId="33" borderId="2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28" xfId="0" applyFont="1" applyBorder="1" applyAlignment="1">
      <alignment/>
    </xf>
    <xf numFmtId="0" fontId="8" fillId="16" borderId="16" xfId="0" applyFont="1" applyFill="1" applyBorder="1" applyAlignment="1" applyProtection="1">
      <alignment horizontal="center"/>
      <protection locked="0"/>
    </xf>
    <xf numFmtId="0" fontId="8" fillId="35" borderId="16" xfId="0" applyFont="1" applyFill="1" applyBorder="1" applyAlignment="1">
      <alignment/>
    </xf>
    <xf numFmtId="2" fontId="8" fillId="0" borderId="2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10" fillId="4" borderId="0" xfId="0" applyNumberFormat="1" applyFont="1" applyFill="1" applyAlignment="1">
      <alignment/>
    </xf>
    <xf numFmtId="0" fontId="70" fillId="4" borderId="30" xfId="0" applyFont="1" applyFill="1" applyBorder="1" applyAlignment="1" applyProtection="1">
      <alignment horizontal="left"/>
      <protection hidden="1"/>
    </xf>
    <xf numFmtId="0" fontId="8" fillId="0" borderId="16" xfId="0" applyFont="1" applyBorder="1" applyAlignment="1">
      <alignment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1" fillId="0" borderId="17" xfId="0" applyFont="1" applyBorder="1" applyAlignment="1">
      <alignment horizontal="center" wrapText="1" shrinkToFit="1"/>
    </xf>
    <xf numFmtId="0" fontId="11" fillId="0" borderId="2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36" xfId="0" applyFont="1" applyBorder="1" applyAlignment="1">
      <alignment horizontal="center" wrapText="1" shrinkToFit="1"/>
    </xf>
    <xf numFmtId="0" fontId="71" fillId="0" borderId="36" xfId="0" applyFont="1" applyBorder="1" applyAlignment="1">
      <alignment horizontal="center"/>
    </xf>
    <xf numFmtId="0" fontId="11" fillId="0" borderId="40" xfId="0" applyFont="1" applyBorder="1" applyAlignment="1">
      <alignment horizontal="center" wrapText="1" shrinkToFit="1"/>
    </xf>
    <xf numFmtId="0" fontId="71" fillId="0" borderId="28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/>
    </xf>
    <xf numFmtId="0" fontId="12" fillId="0" borderId="31" xfId="0" applyFont="1" applyBorder="1" applyAlignment="1">
      <alignment vertical="center"/>
    </xf>
    <xf numFmtId="0" fontId="8" fillId="0" borderId="41" xfId="0" applyFont="1" applyBorder="1" applyAlignment="1">
      <alignment/>
    </xf>
    <xf numFmtId="0" fontId="1" fillId="0" borderId="39" xfId="0" applyFont="1" applyBorder="1" applyAlignment="1">
      <alignment wrapText="1"/>
    </xf>
    <xf numFmtId="0" fontId="0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1" fillId="0" borderId="44" xfId="0" applyFont="1" applyBorder="1" applyAlignment="1">
      <alignment vertical="center"/>
    </xf>
    <xf numFmtId="0" fontId="11" fillId="0" borderId="42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2" fillId="0" borderId="29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1" fillId="0" borderId="40" xfId="0" applyFont="1" applyFill="1" applyBorder="1" applyAlignment="1">
      <alignment horizontal="center"/>
    </xf>
    <xf numFmtId="0" fontId="1" fillId="0" borderId="33" xfId="0" applyFont="1" applyBorder="1" applyAlignment="1">
      <alignment vertical="center"/>
    </xf>
    <xf numFmtId="2" fontId="0" fillId="0" borderId="0" xfId="0" applyNumberFormat="1" applyAlignment="1">
      <alignment/>
    </xf>
    <xf numFmtId="49" fontId="72" fillId="33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33" borderId="0" xfId="0" applyFont="1" applyFill="1" applyBorder="1" applyAlignment="1" applyProtection="1">
      <alignment wrapText="1"/>
      <protection hidden="1"/>
    </xf>
    <xf numFmtId="2" fontId="73" fillId="4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69" fillId="33" borderId="0" xfId="0" applyFont="1" applyFill="1" applyBorder="1" applyAlignment="1">
      <alignment wrapText="1"/>
    </xf>
    <xf numFmtId="0" fontId="70" fillId="0" borderId="0" xfId="0" applyFont="1" applyFill="1" applyBorder="1" applyAlignment="1" applyProtection="1">
      <alignment horizontal="center"/>
      <protection hidden="1"/>
    </xf>
    <xf numFmtId="0" fontId="74" fillId="0" borderId="0" xfId="0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left"/>
      <protection hidden="1"/>
    </xf>
    <xf numFmtId="0" fontId="0" fillId="0" borderId="45" xfId="0" applyBorder="1" applyAlignment="1">
      <alignment horizontal="center" vertical="center" wrapText="1"/>
    </xf>
    <xf numFmtId="0" fontId="0" fillId="0" borderId="38" xfId="0" applyBorder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8" fillId="0" borderId="36" xfId="0" applyFont="1" applyBorder="1" applyAlignment="1">
      <alignment/>
    </xf>
    <xf numFmtId="0" fontId="8" fillId="0" borderId="43" xfId="0" applyFont="1" applyBorder="1" applyAlignment="1">
      <alignment horizontal="center"/>
    </xf>
    <xf numFmtId="2" fontId="8" fillId="0" borderId="47" xfId="0" applyNumberFormat="1" applyFont="1" applyFill="1" applyBorder="1" applyAlignment="1">
      <alignment/>
    </xf>
    <xf numFmtId="0" fontId="14" fillId="0" borderId="0" xfId="53">
      <alignment/>
      <protection/>
    </xf>
    <xf numFmtId="0" fontId="15" fillId="0" borderId="0" xfId="53" applyFont="1">
      <alignment/>
      <protection/>
    </xf>
    <xf numFmtId="0" fontId="14" fillId="0" borderId="0" xfId="53" applyFont="1" applyBorder="1">
      <alignment/>
      <protection/>
    </xf>
    <xf numFmtId="0" fontId="17" fillId="0" borderId="0" xfId="53" applyFont="1">
      <alignment/>
      <protection/>
    </xf>
    <xf numFmtId="0" fontId="18" fillId="0" borderId="0" xfId="53" applyFont="1">
      <alignment/>
      <protection/>
    </xf>
    <xf numFmtId="0" fontId="20" fillId="0" borderId="0" xfId="53" applyFont="1" applyBorder="1">
      <alignment/>
      <protection/>
    </xf>
    <xf numFmtId="0" fontId="19" fillId="0" borderId="0" xfId="53" applyFont="1" applyBorder="1" applyAlignment="1">
      <alignment horizontal="left"/>
      <protection/>
    </xf>
    <xf numFmtId="0" fontId="21" fillId="0" borderId="0" xfId="53" applyFont="1">
      <alignment/>
      <protection/>
    </xf>
    <xf numFmtId="0" fontId="21" fillId="0" borderId="48" xfId="53" applyFont="1" applyBorder="1">
      <alignment/>
      <protection/>
    </xf>
    <xf numFmtId="0" fontId="0" fillId="0" borderId="0" xfId="0" applyFont="1" applyAlignment="1">
      <alignment/>
    </xf>
    <xf numFmtId="0" fontId="9" fillId="0" borderId="16" xfId="0" applyFont="1" applyBorder="1" applyAlignment="1">
      <alignment/>
    </xf>
    <xf numFmtId="0" fontId="9" fillId="0" borderId="43" xfId="0" applyFont="1" applyBorder="1" applyAlignment="1">
      <alignment/>
    </xf>
    <xf numFmtId="0" fontId="75" fillId="33" borderId="49" xfId="0" applyFont="1" applyFill="1" applyBorder="1" applyAlignment="1" applyProtection="1">
      <alignment vertical="center" wrapText="1"/>
      <protection hidden="1"/>
    </xf>
    <xf numFmtId="0" fontId="76" fillId="33" borderId="0" xfId="0" applyFont="1" applyFill="1" applyBorder="1" applyAlignment="1" applyProtection="1">
      <alignment vertical="center" wrapText="1"/>
      <protection hidden="1"/>
    </xf>
    <xf numFmtId="0" fontId="22" fillId="0" borderId="17" xfId="0" applyFont="1" applyBorder="1" applyAlignment="1">
      <alignment/>
    </xf>
    <xf numFmtId="0" fontId="22" fillId="35" borderId="50" xfId="0" applyFont="1" applyFill="1" applyBorder="1" applyAlignment="1">
      <alignment/>
    </xf>
    <xf numFmtId="2" fontId="22" fillId="0" borderId="18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28" xfId="0" applyFont="1" applyBorder="1" applyAlignment="1">
      <alignment/>
    </xf>
    <xf numFmtId="0" fontId="22" fillId="16" borderId="16" xfId="0" applyFont="1" applyFill="1" applyBorder="1" applyAlignment="1" applyProtection="1">
      <alignment horizontal="center"/>
      <protection locked="0"/>
    </xf>
    <xf numFmtId="0" fontId="22" fillId="35" borderId="16" xfId="0" applyFont="1" applyFill="1" applyBorder="1" applyAlignment="1">
      <alignment/>
    </xf>
    <xf numFmtId="2" fontId="22" fillId="0" borderId="29" xfId="0" applyNumberFormat="1" applyFont="1" applyBorder="1" applyAlignment="1">
      <alignment/>
    </xf>
    <xf numFmtId="4" fontId="22" fillId="0" borderId="41" xfId="0" applyNumberFormat="1" applyFont="1" applyBorder="1" applyAlignment="1" applyProtection="1">
      <alignment/>
      <protection hidden="1"/>
    </xf>
    <xf numFmtId="2" fontId="22" fillId="0" borderId="41" xfId="0" applyNumberFormat="1" applyFont="1" applyBorder="1" applyAlignment="1" applyProtection="1">
      <alignment/>
      <protection hidden="1"/>
    </xf>
    <xf numFmtId="4" fontId="22" fillId="0" borderId="16" xfId="0" applyNumberFormat="1" applyFont="1" applyBorder="1" applyAlignment="1" applyProtection="1">
      <alignment/>
      <protection hidden="1"/>
    </xf>
    <xf numFmtId="2" fontId="22" fillId="0" borderId="16" xfId="0" applyNumberFormat="1" applyFont="1" applyBorder="1" applyAlignment="1" applyProtection="1">
      <alignment/>
      <protection hidden="1"/>
    </xf>
    <xf numFmtId="4" fontId="8" fillId="0" borderId="16" xfId="0" applyNumberFormat="1" applyFont="1" applyBorder="1" applyAlignment="1" applyProtection="1">
      <alignment/>
      <protection hidden="1"/>
    </xf>
    <xf numFmtId="2" fontId="8" fillId="0" borderId="16" xfId="0" applyNumberFormat="1" applyFont="1" applyBorder="1" applyAlignment="1" applyProtection="1">
      <alignment/>
      <protection hidden="1"/>
    </xf>
    <xf numFmtId="2" fontId="0" fillId="0" borderId="16" xfId="0" applyNumberFormat="1" applyBorder="1" applyAlignment="1" applyProtection="1">
      <alignment/>
      <protection hidden="1"/>
    </xf>
    <xf numFmtId="2" fontId="8" fillId="0" borderId="43" xfId="0" applyNumberFormat="1" applyFont="1" applyFill="1" applyBorder="1" applyAlignment="1" applyProtection="1">
      <alignment/>
      <protection hidden="1"/>
    </xf>
    <xf numFmtId="2" fontId="7" fillId="0" borderId="43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2" fontId="10" fillId="4" borderId="0" xfId="0" applyNumberFormat="1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 horizontal="right"/>
      <protection hidden="1"/>
    </xf>
    <xf numFmtId="183" fontId="10" fillId="4" borderId="0" xfId="0" applyNumberFormat="1" applyFont="1" applyFill="1" applyAlignment="1" applyProtection="1">
      <alignment/>
      <protection hidden="1"/>
    </xf>
    <xf numFmtId="0" fontId="70" fillId="4" borderId="21" xfId="0" applyFont="1" applyFill="1" applyBorder="1" applyAlignment="1" applyProtection="1">
      <alignment horizontal="center" vertical="center" wrapText="1"/>
      <protection hidden="1" locked="0"/>
    </xf>
    <xf numFmtId="0" fontId="70" fillId="4" borderId="20" xfId="0" applyFont="1" applyFill="1" applyBorder="1" applyAlignment="1" applyProtection="1">
      <alignment horizontal="center" vertical="center" wrapText="1"/>
      <protection hidden="1" locked="0"/>
    </xf>
    <xf numFmtId="0" fontId="70" fillId="4" borderId="49" xfId="0" applyFont="1" applyFill="1" applyBorder="1" applyAlignment="1" applyProtection="1">
      <alignment horizontal="center" vertical="center" wrapText="1"/>
      <protection hidden="1" locked="0"/>
    </xf>
    <xf numFmtId="0" fontId="9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35" borderId="16" xfId="0" applyFont="1" applyFill="1" applyBorder="1" applyAlignment="1" applyProtection="1">
      <alignment/>
      <protection locked="0"/>
    </xf>
    <xf numFmtId="0" fontId="9" fillId="0" borderId="50" xfId="0" applyFont="1" applyBorder="1" applyAlignment="1" applyProtection="1">
      <alignment/>
      <protection locked="0"/>
    </xf>
    <xf numFmtId="0" fontId="22" fillId="0" borderId="50" xfId="0" applyFont="1" applyBorder="1" applyAlignment="1" applyProtection="1">
      <alignment/>
      <protection locked="0"/>
    </xf>
    <xf numFmtId="0" fontId="22" fillId="16" borderId="50" xfId="0" applyFont="1" applyFill="1" applyBorder="1" applyAlignment="1" applyProtection="1">
      <alignment horizontal="center"/>
      <protection locked="0"/>
    </xf>
    <xf numFmtId="0" fontId="22" fillId="35" borderId="50" xfId="0" applyFont="1" applyFill="1" applyBorder="1" applyAlignment="1" applyProtection="1">
      <alignment/>
      <protection locked="0"/>
    </xf>
    <xf numFmtId="0" fontId="22" fillId="0" borderId="27" xfId="0" applyFont="1" applyBorder="1" applyAlignment="1" applyProtection="1">
      <alignment/>
      <protection locked="0"/>
    </xf>
    <xf numFmtId="0" fontId="22" fillId="16" borderId="27" xfId="0" applyFont="1" applyFill="1" applyBorder="1" applyAlignment="1" applyProtection="1">
      <alignment horizontal="center"/>
      <protection locked="0"/>
    </xf>
    <xf numFmtId="0" fontId="22" fillId="35" borderId="27" xfId="0" applyFont="1" applyFill="1" applyBorder="1" applyAlignment="1" applyProtection="1">
      <alignment/>
      <protection locked="0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0" fillId="33" borderId="30" xfId="0" applyFont="1" applyFill="1" applyBorder="1" applyAlignment="1" applyProtection="1">
      <alignment horizontal="center" vertical="center" wrapText="1"/>
      <protection hidden="1" locked="0"/>
    </xf>
    <xf numFmtId="0" fontId="70" fillId="33" borderId="49" xfId="0" applyFont="1" applyFill="1" applyBorder="1" applyAlignment="1" applyProtection="1">
      <alignment horizontal="center" vertical="center" wrapText="1"/>
      <protection hidden="1" locked="0"/>
    </xf>
    <xf numFmtId="0" fontId="70" fillId="33" borderId="57" xfId="0" applyFont="1" applyFill="1" applyBorder="1" applyAlignment="1" applyProtection="1">
      <alignment horizontal="center" vertical="center" wrapText="1"/>
      <protection hidden="1" locked="0"/>
    </xf>
    <xf numFmtId="0" fontId="74" fillId="4" borderId="30" xfId="0" applyFont="1" applyFill="1" applyBorder="1" applyAlignment="1" applyProtection="1">
      <alignment horizontal="center"/>
      <protection hidden="1"/>
    </xf>
    <xf numFmtId="0" fontId="74" fillId="4" borderId="57" xfId="0" applyFont="1" applyFill="1" applyBorder="1" applyAlignment="1" applyProtection="1">
      <alignment horizontal="center"/>
      <protection hidden="1"/>
    </xf>
    <xf numFmtId="0" fontId="72" fillId="33" borderId="16" xfId="0" applyFont="1" applyFill="1" applyBorder="1" applyAlignment="1" applyProtection="1">
      <alignment horizontal="center" vertical="center" wrapText="1"/>
      <protection hidden="1" locked="0"/>
    </xf>
    <xf numFmtId="2" fontId="73" fillId="4" borderId="22" xfId="0" applyNumberFormat="1" applyFont="1" applyFill="1" applyBorder="1" applyAlignment="1" applyProtection="1">
      <alignment horizontal="center" vertical="center" wrapText="1"/>
      <protection hidden="1" locked="0"/>
    </xf>
    <xf numFmtId="2" fontId="73" fillId="4" borderId="58" xfId="0" applyNumberFormat="1" applyFont="1" applyFill="1" applyBorder="1" applyAlignment="1" applyProtection="1">
      <alignment horizontal="center" vertical="center" wrapText="1"/>
      <protection hidden="1" locked="0"/>
    </xf>
    <xf numFmtId="2" fontId="73" fillId="4" borderId="26" xfId="0" applyNumberFormat="1" applyFont="1" applyFill="1" applyBorder="1" applyAlignment="1" applyProtection="1">
      <alignment horizontal="center" vertical="center" wrapText="1"/>
      <protection hidden="1" locked="0"/>
    </xf>
    <xf numFmtId="2" fontId="73" fillId="4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33" borderId="30" xfId="0" applyFont="1" applyFill="1" applyBorder="1" applyAlignment="1" applyProtection="1">
      <alignment horizontal="center"/>
      <protection hidden="1" locked="0"/>
    </xf>
    <xf numFmtId="0" fontId="70" fillId="33" borderId="49" xfId="0" applyFont="1" applyFill="1" applyBorder="1" applyAlignment="1" applyProtection="1">
      <alignment horizontal="center"/>
      <protection hidden="1" locked="0"/>
    </xf>
    <xf numFmtId="0" fontId="70" fillId="33" borderId="57" xfId="0" applyFont="1" applyFill="1" applyBorder="1" applyAlignment="1" applyProtection="1">
      <alignment horizontal="center"/>
      <protection hidden="1" locked="0"/>
    </xf>
    <xf numFmtId="49" fontId="72" fillId="33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70" fillId="4" borderId="30" xfId="0" applyFont="1" applyFill="1" applyBorder="1" applyAlignment="1" applyProtection="1">
      <alignment horizontal="center" vertical="center" wrapText="1"/>
      <protection hidden="1"/>
    </xf>
    <xf numFmtId="0" fontId="70" fillId="4" borderId="57" xfId="0" applyFont="1" applyFill="1" applyBorder="1" applyAlignment="1" applyProtection="1">
      <alignment horizontal="center" vertical="center" wrapText="1"/>
      <protection hidden="1"/>
    </xf>
    <xf numFmtId="0" fontId="70" fillId="4" borderId="30" xfId="0" applyFont="1" applyFill="1" applyBorder="1" applyAlignment="1" applyProtection="1">
      <alignment horizontal="center"/>
      <protection hidden="1" locked="0"/>
    </xf>
    <xf numFmtId="0" fontId="70" fillId="4" borderId="49" xfId="0" applyFont="1" applyFill="1" applyBorder="1" applyAlignment="1" applyProtection="1">
      <alignment horizontal="center"/>
      <protection hidden="1" locked="0"/>
    </xf>
    <xf numFmtId="0" fontId="70" fillId="4" borderId="57" xfId="0" applyFont="1" applyFill="1" applyBorder="1" applyAlignment="1" applyProtection="1">
      <alignment horizontal="center"/>
      <protection hidden="1" locked="0"/>
    </xf>
    <xf numFmtId="0" fontId="75" fillId="33" borderId="30" xfId="0" applyFont="1" applyFill="1" applyBorder="1" applyAlignment="1" applyProtection="1">
      <alignment horizontal="center" vertical="center" wrapText="1"/>
      <protection hidden="1"/>
    </xf>
    <xf numFmtId="0" fontId="75" fillId="33" borderId="49" xfId="0" applyFont="1" applyFill="1" applyBorder="1" applyAlignment="1" applyProtection="1">
      <alignment horizontal="center" vertical="center" wrapText="1"/>
      <protection hidden="1"/>
    </xf>
    <xf numFmtId="0" fontId="75" fillId="33" borderId="57" xfId="0" applyFont="1" applyFill="1" applyBorder="1" applyAlignment="1" applyProtection="1">
      <alignment horizontal="center" vertical="center" wrapText="1"/>
      <protection hidden="1"/>
    </xf>
    <xf numFmtId="0" fontId="70" fillId="33" borderId="22" xfId="0" applyFont="1" applyFill="1" applyBorder="1" applyAlignment="1" applyProtection="1">
      <alignment horizontal="center" vertical="center" wrapText="1"/>
      <protection hidden="1" locked="0"/>
    </xf>
    <xf numFmtId="0" fontId="70" fillId="33" borderId="21" xfId="0" applyFont="1" applyFill="1" applyBorder="1" applyAlignment="1" applyProtection="1">
      <alignment horizontal="center" vertical="center" wrapText="1"/>
      <protection hidden="1" locked="0"/>
    </xf>
    <xf numFmtId="0" fontId="70" fillId="33" borderId="58" xfId="0" applyFont="1" applyFill="1" applyBorder="1" applyAlignment="1" applyProtection="1">
      <alignment horizontal="center" vertical="center" wrapText="1"/>
      <protection hidden="1" locked="0"/>
    </xf>
    <xf numFmtId="0" fontId="70" fillId="33" borderId="26" xfId="0" applyFont="1" applyFill="1" applyBorder="1" applyAlignment="1" applyProtection="1">
      <alignment horizontal="center" vertical="center" wrapText="1"/>
      <protection hidden="1" locked="0"/>
    </xf>
    <xf numFmtId="0" fontId="70" fillId="33" borderId="20" xfId="0" applyFont="1" applyFill="1" applyBorder="1" applyAlignment="1" applyProtection="1">
      <alignment horizontal="center" vertical="center" wrapText="1"/>
      <protection hidden="1" locked="0"/>
    </xf>
    <xf numFmtId="0" fontId="70" fillId="33" borderId="11" xfId="0" applyFont="1" applyFill="1" applyBorder="1" applyAlignment="1" applyProtection="1">
      <alignment horizontal="center" vertical="center" wrapText="1"/>
      <protection hidden="1" locked="0"/>
    </xf>
    <xf numFmtId="0" fontId="69" fillId="4" borderId="22" xfId="0" applyFont="1" applyFill="1" applyBorder="1" applyAlignment="1" applyProtection="1">
      <alignment horizontal="center" vertical="center" wrapText="1"/>
      <protection hidden="1"/>
    </xf>
    <xf numFmtId="0" fontId="69" fillId="4" borderId="58" xfId="0" applyFont="1" applyFill="1" applyBorder="1" applyAlignment="1" applyProtection="1">
      <alignment horizontal="center" vertical="center" wrapText="1"/>
      <protection hidden="1"/>
    </xf>
    <xf numFmtId="0" fontId="69" fillId="4" borderId="26" xfId="0" applyFont="1" applyFill="1" applyBorder="1" applyAlignment="1" applyProtection="1">
      <alignment horizontal="center" vertical="center" wrapText="1"/>
      <protection hidden="1"/>
    </xf>
    <xf numFmtId="0" fontId="69" fillId="4" borderId="11" xfId="0" applyFont="1" applyFill="1" applyBorder="1" applyAlignment="1" applyProtection="1">
      <alignment horizontal="center" vertical="center" wrapText="1"/>
      <protection hidden="1"/>
    </xf>
    <xf numFmtId="0" fontId="72" fillId="33" borderId="30" xfId="0" applyFont="1" applyFill="1" applyBorder="1" applyAlignment="1" applyProtection="1">
      <alignment horizontal="center" vertical="center" wrapText="1"/>
      <protection hidden="1" locked="0"/>
    </xf>
    <xf numFmtId="0" fontId="72" fillId="33" borderId="49" xfId="0" applyFont="1" applyFill="1" applyBorder="1" applyAlignment="1" applyProtection="1">
      <alignment horizontal="center" vertical="center" wrapText="1"/>
      <protection hidden="1" locked="0"/>
    </xf>
    <xf numFmtId="0" fontId="72" fillId="33" borderId="57" xfId="0" applyFont="1" applyFill="1" applyBorder="1" applyAlignment="1" applyProtection="1">
      <alignment horizontal="center" vertical="center" wrapText="1"/>
      <protection hidden="1" locked="0"/>
    </xf>
    <xf numFmtId="0" fontId="70" fillId="4" borderId="22" xfId="0" applyFont="1" applyFill="1" applyBorder="1" applyAlignment="1" applyProtection="1">
      <alignment horizontal="center" vertical="center" wrapText="1"/>
      <protection hidden="1"/>
    </xf>
    <xf numFmtId="0" fontId="70" fillId="4" borderId="58" xfId="0" applyFont="1" applyFill="1" applyBorder="1" applyAlignment="1" applyProtection="1">
      <alignment horizontal="center" vertical="center" wrapText="1"/>
      <protection hidden="1"/>
    </xf>
    <xf numFmtId="0" fontId="70" fillId="4" borderId="26" xfId="0" applyFont="1" applyFill="1" applyBorder="1" applyAlignment="1" applyProtection="1">
      <alignment horizontal="center" vertical="center" wrapText="1"/>
      <protection hidden="1"/>
    </xf>
    <xf numFmtId="0" fontId="70" fillId="4" borderId="11" xfId="0" applyFont="1" applyFill="1" applyBorder="1" applyAlignment="1" applyProtection="1">
      <alignment horizontal="center" vertical="center" wrapText="1"/>
      <protection hidden="1"/>
    </xf>
    <xf numFmtId="0" fontId="76" fillId="33" borderId="30" xfId="0" applyFont="1" applyFill="1" applyBorder="1" applyAlignment="1" applyProtection="1">
      <alignment horizontal="center" vertical="center" wrapText="1"/>
      <protection hidden="1"/>
    </xf>
    <xf numFmtId="0" fontId="76" fillId="33" borderId="49" xfId="0" applyFont="1" applyFill="1" applyBorder="1" applyAlignment="1" applyProtection="1">
      <alignment horizontal="center" vertical="center" wrapText="1"/>
      <protection hidden="1"/>
    </xf>
    <xf numFmtId="0" fontId="76" fillId="33" borderId="57" xfId="0" applyFont="1" applyFill="1" applyBorder="1" applyAlignment="1" applyProtection="1">
      <alignment horizontal="center" vertical="center" wrapText="1"/>
      <protection hidden="1"/>
    </xf>
    <xf numFmtId="0" fontId="15" fillId="0" borderId="0" xfId="53" applyFont="1" applyAlignment="1">
      <alignment horizontal="center" vertical="center" wrapText="1"/>
      <protection/>
    </xf>
    <xf numFmtId="0" fontId="16" fillId="0" borderId="0" xfId="0" applyFont="1" applyAlignment="1">
      <alignment wrapText="1"/>
    </xf>
    <xf numFmtId="0" fontId="19" fillId="0" borderId="0" xfId="53" applyFont="1" applyAlignment="1">
      <alignment horizontal="center" vertical="center"/>
      <protection/>
    </xf>
    <xf numFmtId="0" fontId="2" fillId="0" borderId="51" xfId="0" applyFont="1" applyBorder="1" applyAlignment="1">
      <alignment horizontal="right"/>
    </xf>
    <xf numFmtId="0" fontId="2" fillId="0" borderId="59" xfId="0" applyFont="1" applyBorder="1" applyAlignment="1">
      <alignment horizontal="right"/>
    </xf>
    <xf numFmtId="0" fontId="2" fillId="0" borderId="52" xfId="0" applyFont="1" applyBorder="1" applyAlignment="1">
      <alignment horizontal="right"/>
    </xf>
    <xf numFmtId="0" fontId="2" fillId="0" borderId="60" xfId="0" applyFont="1" applyBorder="1" applyAlignment="1">
      <alignment horizontal="right"/>
    </xf>
    <xf numFmtId="0" fontId="2" fillId="0" borderId="6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63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0" fontId="2" fillId="0" borderId="49" xfId="0" applyFont="1" applyBorder="1" applyAlignment="1">
      <alignment horizontal="right"/>
    </xf>
    <xf numFmtId="0" fontId="2" fillId="0" borderId="57" xfId="0" applyFont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38100</xdr:rowOff>
    </xdr:from>
    <xdr:to>
      <xdr:col>2</xdr:col>
      <xdr:colOff>1047750</xdr:colOff>
      <xdr:row>4</xdr:row>
      <xdr:rowOff>733425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95425"/>
          <a:ext cx="1990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1771650</xdr:colOff>
      <xdr:row>4</xdr:row>
      <xdr:rowOff>66675</xdr:rowOff>
    </xdr:from>
    <xdr:to>
      <xdr:col>5</xdr:col>
      <xdr:colOff>209550</xdr:colOff>
      <xdr:row>4</xdr:row>
      <xdr:rowOff>762000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1524000"/>
          <a:ext cx="2314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114300</xdr:colOff>
      <xdr:row>3</xdr:row>
      <xdr:rowOff>0</xdr:rowOff>
    </xdr:from>
    <xdr:to>
      <xdr:col>9</xdr:col>
      <xdr:colOff>114300</xdr:colOff>
      <xdr:row>4</xdr:row>
      <xdr:rowOff>390525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72475" y="1114425"/>
          <a:ext cx="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4</xdr:row>
      <xdr:rowOff>123825</xdr:rowOff>
    </xdr:from>
    <xdr:to>
      <xdr:col>18</xdr:col>
      <xdr:colOff>952500</xdr:colOff>
      <xdr:row>4</xdr:row>
      <xdr:rowOff>819150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487400" y="1581150"/>
          <a:ext cx="2266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190500</xdr:colOff>
      <xdr:row>4</xdr:row>
      <xdr:rowOff>85725</xdr:rowOff>
    </xdr:from>
    <xdr:to>
      <xdr:col>20</xdr:col>
      <xdr:colOff>1581150</xdr:colOff>
      <xdr:row>4</xdr:row>
      <xdr:rowOff>800100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011525" y="1543050"/>
          <a:ext cx="24860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1343025</xdr:colOff>
      <xdr:row>1</xdr:row>
      <xdr:rowOff>895350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22860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4</xdr:row>
      <xdr:rowOff>76200</xdr:rowOff>
    </xdr:from>
    <xdr:to>
      <xdr:col>14</xdr:col>
      <xdr:colOff>0</xdr:colOff>
      <xdr:row>4</xdr:row>
      <xdr:rowOff>809625</xdr:rowOff>
    </xdr:to>
    <xdr:pic>
      <xdr:nvPicPr>
        <xdr:cNvPr id="7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533525"/>
          <a:ext cx="1914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8;&#1072;&#1089;&#1095;&#1077;&#1090;%20&#1043;&#1046;%20&#1091;&#1090;&#1086;&#1095;&#1085;&#1077;&#1085;&#1085;&#1099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гж"/>
      <sheetName val="справочник"/>
    </sheetNames>
    <sheetDataSet>
      <sheetData sheetId="1">
        <row r="7">
          <cell r="B7" t="str">
            <v>101</v>
          </cell>
          <cell r="I7" t="str">
            <v>L-кронштейн</v>
          </cell>
        </row>
        <row r="8">
          <cell r="B8">
            <v>13</v>
          </cell>
          <cell r="I8" t="str">
            <v>твист</v>
          </cell>
        </row>
        <row r="9">
          <cell r="B9">
            <v>16</v>
          </cell>
        </row>
        <row r="10">
          <cell r="B10">
            <v>17</v>
          </cell>
        </row>
        <row r="11">
          <cell r="B11">
            <v>26</v>
          </cell>
        </row>
        <row r="12">
          <cell r="B12">
            <v>84</v>
          </cell>
        </row>
        <row r="13">
          <cell r="B13">
            <v>89</v>
          </cell>
          <cell r="G13" t="str">
            <v>стандарт</v>
          </cell>
        </row>
        <row r="14">
          <cell r="B14">
            <v>187</v>
          </cell>
          <cell r="G14" t="str">
            <v>теневые</v>
          </cell>
        </row>
        <row r="15">
          <cell r="B15">
            <v>187</v>
          </cell>
        </row>
        <row r="16">
          <cell r="B16">
            <v>199</v>
          </cell>
        </row>
        <row r="17">
          <cell r="B17">
            <v>201</v>
          </cell>
        </row>
        <row r="18">
          <cell r="B18">
            <v>207</v>
          </cell>
        </row>
        <row r="19">
          <cell r="B19">
            <v>236</v>
          </cell>
        </row>
        <row r="20">
          <cell r="B20">
            <v>261</v>
          </cell>
        </row>
        <row r="21">
          <cell r="B21">
            <v>264</v>
          </cell>
        </row>
        <row r="22">
          <cell r="B22">
            <v>308</v>
          </cell>
        </row>
        <row r="23">
          <cell r="B23">
            <v>410</v>
          </cell>
        </row>
        <row r="24">
          <cell r="B24">
            <v>412</v>
          </cell>
        </row>
        <row r="25">
          <cell r="B25">
            <v>415</v>
          </cell>
        </row>
        <row r="26">
          <cell r="B26">
            <v>433</v>
          </cell>
        </row>
        <row r="27">
          <cell r="B27">
            <v>476</v>
          </cell>
        </row>
        <row r="28">
          <cell r="B28">
            <v>478</v>
          </cell>
        </row>
        <row r="29">
          <cell r="B29">
            <v>490</v>
          </cell>
        </row>
        <row r="30">
          <cell r="B30">
            <v>491</v>
          </cell>
        </row>
        <row r="31">
          <cell r="B31">
            <v>492</v>
          </cell>
        </row>
        <row r="32">
          <cell r="B32">
            <v>517</v>
          </cell>
        </row>
        <row r="33">
          <cell r="B33">
            <v>519</v>
          </cell>
        </row>
        <row r="34">
          <cell r="B34">
            <v>603</v>
          </cell>
        </row>
        <row r="35">
          <cell r="B35">
            <v>615</v>
          </cell>
        </row>
        <row r="36">
          <cell r="B36">
            <v>711</v>
          </cell>
        </row>
        <row r="37">
          <cell r="B37">
            <v>814</v>
          </cell>
        </row>
        <row r="38">
          <cell r="B38">
            <v>821</v>
          </cell>
        </row>
        <row r="39">
          <cell r="B39">
            <v>908</v>
          </cell>
        </row>
        <row r="40">
          <cell r="B40">
            <v>909</v>
          </cell>
        </row>
        <row r="41">
          <cell r="B41">
            <v>912</v>
          </cell>
        </row>
        <row r="42">
          <cell r="B42">
            <v>937</v>
          </cell>
        </row>
        <row r="43">
          <cell r="B43">
            <v>4453</v>
          </cell>
        </row>
        <row r="44">
          <cell r="B44">
            <v>4461</v>
          </cell>
        </row>
        <row r="45">
          <cell r="B45">
            <v>4463</v>
          </cell>
        </row>
        <row r="46">
          <cell r="B46">
            <v>7001</v>
          </cell>
        </row>
        <row r="47">
          <cell r="B47">
            <v>7004</v>
          </cell>
        </row>
      </sheetData>
    </sheetDataSet>
  </externalBook>
</externalLink>
</file>

<file path=xl/tables/table1.xml><?xml version="1.0" encoding="utf-8"?>
<table xmlns="http://schemas.openxmlformats.org/spreadsheetml/2006/main" id="3" name="Список1" displayName="Список1" ref="E16:E17" totalsRowShown="0">
  <autoFilter ref="E16:E17"/>
  <tableColumns count="1">
    <tableColumn id="1" name="да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Список2" displayName="Список2" ref="A5:A66" totalsRowShown="0">
  <autoFilter ref="A5:A66"/>
  <tableColumns count="1">
    <tableColumn id="1" name="Столбец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5" name="Список3" displayName="Список3" ref="E21:E25" totalsRowShown="0">
  <autoFilter ref="E21:E25"/>
  <tableColumns count="1">
    <tableColumn id="1" name="управление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6" name="Список4" displayName="Список4" ref="A1:A2" totalsRowShown="0">
  <autoFilter ref="A1:A2"/>
  <tableColumns count="1">
    <tableColumn id="1" name="эконом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0"/>
  <sheetViews>
    <sheetView showZeros="0" tabSelected="1" zoomScale="90" zoomScaleNormal="90" zoomScalePageLayoutView="0" workbookViewId="0" topLeftCell="A10">
      <selection activeCell="E22" sqref="E22"/>
    </sheetView>
  </sheetViews>
  <sheetFormatPr defaultColWidth="9.00390625" defaultRowHeight="12.75" outlineLevelCol="1"/>
  <cols>
    <col min="1" max="1" width="4.00390625" style="0" customWidth="1"/>
    <col min="2" max="2" width="8.375" style="0" customWidth="1"/>
    <col min="3" max="3" width="23.25390625" style="0" customWidth="1"/>
    <col min="4" max="4" width="11.375" style="0" customWidth="1"/>
    <col min="5" max="5" width="16.25390625" style="0" customWidth="1"/>
    <col min="6" max="6" width="11.375" style="0" customWidth="1"/>
    <col min="7" max="7" width="12.375" style="0" customWidth="1"/>
    <col min="8" max="8" width="10.75390625" style="0" customWidth="1"/>
    <col min="9" max="9" width="10.625" style="0" customWidth="1"/>
    <col min="10" max="10" width="8.375" style="0" customWidth="1"/>
    <col min="11" max="11" width="7.625" style="0" customWidth="1"/>
    <col min="12" max="12" width="9.875" style="0" customWidth="1"/>
    <col min="13" max="13" width="9.125" style="0" customWidth="1"/>
    <col min="14" max="15" width="9.875" style="0" customWidth="1"/>
    <col min="16" max="16" width="10.375" style="0" customWidth="1" outlineLevel="1"/>
    <col min="17" max="17" width="10.75390625" style="0" customWidth="1" outlineLevel="1"/>
    <col min="18" max="18" width="10.00390625" style="0" customWidth="1" outlineLevel="1"/>
    <col min="19" max="19" width="13.375" style="0" customWidth="1"/>
    <col min="20" max="20" width="14.375" style="0" customWidth="1"/>
    <col min="21" max="21" width="22.00390625" style="0" customWidth="1"/>
  </cols>
  <sheetData>
    <row r="1" spans="1:17" ht="5.25" customHeight="1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</row>
    <row r="2" spans="1:17" ht="71.25" customHeight="1">
      <c r="A2" s="194" t="s">
        <v>204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5"/>
      <c r="N2" s="195"/>
      <c r="O2" s="195"/>
      <c r="P2" s="195"/>
      <c r="Q2" s="93"/>
    </row>
    <row r="3" spans="1:17" ht="11.25" customHeight="1">
      <c r="A3" s="92"/>
      <c r="B3" s="94"/>
      <c r="C3" s="94"/>
      <c r="D3" s="94"/>
      <c r="E3" s="92"/>
      <c r="F3" s="92"/>
      <c r="G3" s="95"/>
      <c r="H3" s="96"/>
      <c r="I3" s="96"/>
      <c r="J3" s="96"/>
      <c r="K3" s="94"/>
      <c r="L3" s="94"/>
      <c r="M3" s="196"/>
      <c r="N3" s="196"/>
      <c r="O3" s="196"/>
      <c r="P3" s="97"/>
      <c r="Q3" s="98"/>
    </row>
    <row r="4" spans="1:21" s="101" customFormat="1" ht="27" customHeight="1" thickBot="1">
      <c r="A4" s="99"/>
      <c r="B4" s="96" t="s">
        <v>40</v>
      </c>
      <c r="C4" s="99"/>
      <c r="D4" s="99"/>
      <c r="E4" s="99"/>
      <c r="F4" s="99"/>
      <c r="G4" s="96" t="s">
        <v>41</v>
      </c>
      <c r="H4" s="99"/>
      <c r="I4" s="99"/>
      <c r="J4" s="99"/>
      <c r="K4" s="99"/>
      <c r="L4" s="99"/>
      <c r="M4" s="96" t="s">
        <v>42</v>
      </c>
      <c r="N4" s="99"/>
      <c r="O4" s="100"/>
      <c r="P4" s="99"/>
      <c r="Q4" s="99"/>
      <c r="R4" s="96" t="s">
        <v>43</v>
      </c>
      <c r="U4" s="96" t="s">
        <v>205</v>
      </c>
    </row>
    <row r="5" spans="1:40" s="18" customFormat="1" ht="67.5" customHeight="1">
      <c r="A5" s="171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  <c r="U5" s="173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</row>
    <row r="6" spans="1:40" s="18" customFormat="1" ht="57" customHeight="1">
      <c r="A6" s="191" t="s">
        <v>206</v>
      </c>
      <c r="B6" s="192"/>
      <c r="C6" s="192"/>
      <c r="D6" s="104"/>
      <c r="E6" s="104"/>
      <c r="F6" s="191" t="s">
        <v>207</v>
      </c>
      <c r="G6" s="192"/>
      <c r="H6" s="192"/>
      <c r="I6" s="104"/>
      <c r="J6" s="104"/>
      <c r="K6" s="104"/>
      <c r="L6" s="191" t="s">
        <v>210</v>
      </c>
      <c r="M6" s="192"/>
      <c r="N6" s="192"/>
      <c r="O6" s="192"/>
      <c r="P6" s="193"/>
      <c r="Q6" s="191" t="s">
        <v>211</v>
      </c>
      <c r="R6" s="192"/>
      <c r="S6" s="193"/>
      <c r="T6" s="191" t="s">
        <v>212</v>
      </c>
      <c r="U6" s="193"/>
      <c r="V6" s="105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</row>
    <row r="7" spans="1:40" s="21" customFormat="1" ht="18" customHeight="1">
      <c r="A7" s="187" t="s">
        <v>47</v>
      </c>
      <c r="B7" s="188"/>
      <c r="C7" s="130"/>
      <c r="D7" s="130"/>
      <c r="E7" s="130"/>
      <c r="F7" s="174"/>
      <c r="G7" s="175"/>
      <c r="H7" s="176"/>
      <c r="I7" s="155" t="s">
        <v>48</v>
      </c>
      <c r="J7" s="156"/>
      <c r="K7" s="157"/>
      <c r="L7" s="157"/>
      <c r="M7" s="157"/>
      <c r="N7" s="157"/>
      <c r="O7" s="157"/>
      <c r="P7" s="157"/>
      <c r="Q7" s="19"/>
      <c r="R7" s="180" t="s">
        <v>49</v>
      </c>
      <c r="S7" s="181"/>
      <c r="T7" s="20"/>
      <c r="U7" s="20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</row>
    <row r="8" spans="1:40" s="21" customFormat="1" ht="18" customHeight="1">
      <c r="A8" s="189"/>
      <c r="B8" s="190"/>
      <c r="C8" s="131"/>
      <c r="D8" s="131"/>
      <c r="E8" s="131"/>
      <c r="F8" s="177"/>
      <c r="G8" s="178"/>
      <c r="H8" s="179"/>
      <c r="I8" s="155" t="s">
        <v>50</v>
      </c>
      <c r="J8" s="156"/>
      <c r="K8" s="184"/>
      <c r="L8" s="185"/>
      <c r="M8" s="185"/>
      <c r="N8" s="185"/>
      <c r="O8" s="185"/>
      <c r="P8" s="186"/>
      <c r="Q8" s="22"/>
      <c r="R8" s="182"/>
      <c r="S8" s="183"/>
      <c r="T8" s="23"/>
      <c r="U8" s="23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</row>
    <row r="9" spans="1:40" s="21" customFormat="1" ht="18" customHeight="1">
      <c r="A9" s="166" t="s">
        <v>51</v>
      </c>
      <c r="B9" s="167"/>
      <c r="C9" s="132"/>
      <c r="D9" s="132"/>
      <c r="E9" s="132"/>
      <c r="F9" s="152"/>
      <c r="G9" s="153"/>
      <c r="H9" s="154"/>
      <c r="I9" s="155" t="s">
        <v>52</v>
      </c>
      <c r="J9" s="156"/>
      <c r="K9" s="157" t="s">
        <v>213</v>
      </c>
      <c r="L9" s="157"/>
      <c r="M9" s="157"/>
      <c r="N9" s="157"/>
      <c r="O9" s="157"/>
      <c r="P9" s="157"/>
      <c r="Q9" s="22"/>
      <c r="R9" s="158">
        <v>58</v>
      </c>
      <c r="S9" s="159"/>
      <c r="T9" s="23"/>
      <c r="U9" s="23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</row>
    <row r="10" spans="1:40" s="21" customFormat="1" ht="18" customHeight="1">
      <c r="A10" s="35" t="s">
        <v>53</v>
      </c>
      <c r="B10" s="35"/>
      <c r="C10" s="168"/>
      <c r="D10" s="169"/>
      <c r="E10" s="170"/>
      <c r="F10" s="162"/>
      <c r="G10" s="163"/>
      <c r="H10" s="164"/>
      <c r="I10" s="155" t="s">
        <v>54</v>
      </c>
      <c r="J10" s="156"/>
      <c r="K10" s="165"/>
      <c r="L10" s="165"/>
      <c r="M10" s="165"/>
      <c r="N10" s="165"/>
      <c r="O10" s="165"/>
      <c r="P10" s="165"/>
      <c r="Q10" s="24"/>
      <c r="R10" s="160"/>
      <c r="S10" s="161"/>
      <c r="T10" s="25"/>
      <c r="U10" s="25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</row>
    <row r="11" spans="1:40" s="21" customFormat="1" ht="18" customHeight="1" thickBot="1">
      <c r="A11" s="84"/>
      <c r="B11" s="84"/>
      <c r="C11" s="82"/>
      <c r="D11" s="82"/>
      <c r="E11" s="82"/>
      <c r="F11" s="82"/>
      <c r="G11" s="82"/>
      <c r="H11" s="82"/>
      <c r="I11" s="83"/>
      <c r="J11" s="83"/>
      <c r="K11" s="78"/>
      <c r="L11" s="78"/>
      <c r="M11" s="78"/>
      <c r="N11" s="78"/>
      <c r="O11" s="78"/>
      <c r="P11" s="78"/>
      <c r="Q11" s="79"/>
      <c r="R11" s="80"/>
      <c r="S11" s="80"/>
      <c r="T11" s="81"/>
      <c r="U11" s="81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</row>
    <row r="12" spans="1:21" ht="20.25" customHeight="1" thickBot="1">
      <c r="A12" s="86"/>
      <c r="B12" s="145" t="str">
        <f>справочник!H15</f>
        <v>ламель</v>
      </c>
      <c r="C12" s="145" t="s">
        <v>66</v>
      </c>
      <c r="D12" s="145" t="s">
        <v>208</v>
      </c>
      <c r="E12" s="145" t="s">
        <v>67</v>
      </c>
      <c r="F12" s="145" t="s">
        <v>55</v>
      </c>
      <c r="G12" s="145" t="s">
        <v>56</v>
      </c>
      <c r="H12" s="145" t="s">
        <v>29</v>
      </c>
      <c r="I12" s="145" t="s">
        <v>38</v>
      </c>
      <c r="J12" s="145" t="s">
        <v>119</v>
      </c>
      <c r="K12" s="149" t="s">
        <v>197</v>
      </c>
      <c r="L12" s="150"/>
      <c r="M12" s="150"/>
      <c r="N12" s="150"/>
      <c r="O12" s="151"/>
      <c r="P12" s="145" t="s">
        <v>31</v>
      </c>
      <c r="Q12" s="145" t="s">
        <v>57</v>
      </c>
      <c r="R12" s="145" t="s">
        <v>202</v>
      </c>
      <c r="S12" s="145" t="s">
        <v>58</v>
      </c>
      <c r="T12" s="145" t="s">
        <v>59</v>
      </c>
      <c r="U12" s="147" t="s">
        <v>60</v>
      </c>
    </row>
    <row r="13" spans="1:21" ht="64.5" customHeight="1" thickBot="1">
      <c r="A13" s="88" t="s">
        <v>28</v>
      </c>
      <c r="B13" s="146"/>
      <c r="C13" s="146"/>
      <c r="D13" s="146"/>
      <c r="E13" s="146"/>
      <c r="F13" s="146"/>
      <c r="G13" s="146"/>
      <c r="H13" s="146"/>
      <c r="I13" s="146"/>
      <c r="J13" s="146"/>
      <c r="K13" s="87" t="s">
        <v>30</v>
      </c>
      <c r="L13" s="85" t="s">
        <v>198</v>
      </c>
      <c r="M13" s="85" t="s">
        <v>199</v>
      </c>
      <c r="N13" s="85" t="s">
        <v>200</v>
      </c>
      <c r="O13" s="85" t="s">
        <v>201</v>
      </c>
      <c r="P13" s="146"/>
      <c r="Q13" s="146"/>
      <c r="R13" s="146"/>
      <c r="S13" s="146"/>
      <c r="T13" s="146"/>
      <c r="U13" s="148"/>
    </row>
    <row r="14" spans="1:34" s="109" customFormat="1" ht="21.75" customHeight="1">
      <c r="A14" s="106">
        <v>1</v>
      </c>
      <c r="B14" s="136" t="s">
        <v>64</v>
      </c>
      <c r="C14" s="137" t="s">
        <v>69</v>
      </c>
      <c r="D14" s="137" t="s">
        <v>214</v>
      </c>
      <c r="E14" s="137" t="s">
        <v>121</v>
      </c>
      <c r="F14" s="138"/>
      <c r="G14" s="138"/>
      <c r="H14" s="138"/>
      <c r="I14" s="139"/>
      <c r="J14" s="139"/>
      <c r="K14" s="139"/>
      <c r="L14" s="137"/>
      <c r="M14" s="137"/>
      <c r="N14" s="107" t="s">
        <v>34</v>
      </c>
      <c r="O14" s="107" t="s">
        <v>34</v>
      </c>
      <c r="P14" s="115">
        <f>ROUND(IF(F14&gt;=100,F14,100)*IF(G14&gt;=150,G14,150)*H14/10000,2)</f>
        <v>0</v>
      </c>
      <c r="Q14" s="116">
        <f>SUMIF(справочник!$A$6:$A$64,C14,справочник!$B$6:$B$60)*P14</f>
        <v>0</v>
      </c>
      <c r="R14" s="116">
        <f>(IF(K14=справочник!$E$16,F14/100*справочник!$J$2,0)*H14+L14*справочник!$J$1+M14*справочник!$J$1+(IF(N14=справочник!$E$16,(G14-10)/100*справочник!$J$3,0)*H14+(IF(O14=справочник!$E$16,F14/100*справочник!$J$4,0)*H14)))</f>
        <v>0</v>
      </c>
      <c r="S14" s="116">
        <f>SUM(Q14:R14)</f>
        <v>0</v>
      </c>
      <c r="T14" s="116">
        <f aca="true" t="shared" si="0" ref="T14:T22">ROUND(S14*$R$9,0)</f>
        <v>0</v>
      </c>
      <c r="U14" s="108"/>
      <c r="AH14" s="110"/>
    </row>
    <row r="15" spans="1:34" s="109" customFormat="1" ht="21.75" customHeight="1">
      <c r="A15" s="111">
        <v>2</v>
      </c>
      <c r="B15" s="133" t="s">
        <v>64</v>
      </c>
      <c r="C15" s="134"/>
      <c r="D15" s="134"/>
      <c r="E15" s="134"/>
      <c r="F15" s="112"/>
      <c r="G15" s="112"/>
      <c r="H15" s="112"/>
      <c r="I15" s="135"/>
      <c r="J15" s="135"/>
      <c r="K15" s="135"/>
      <c r="L15" s="134"/>
      <c r="M15" s="134"/>
      <c r="N15" s="113" t="s">
        <v>34</v>
      </c>
      <c r="O15" s="113" t="s">
        <v>34</v>
      </c>
      <c r="P15" s="117">
        <f aca="true" t="shared" si="1" ref="P15:P22">ROUND(IF(F15&gt;=100,F15,100)*IF(G15&gt;=150,G15,150)*H15/10000,2)</f>
        <v>0</v>
      </c>
      <c r="Q15" s="118">
        <f>SUMIF(справочник!$A$6:$A$64,C15,справочник!$B$6:$B$60)*P15</f>
        <v>0</v>
      </c>
      <c r="R15" s="118">
        <f>(IF(K15=справочник!$E$16,F15/100*справочник!$J$2,0)*H15+L15*справочник!$J$1+M15*справочник!$J$1+(IF(N15=справочник!$E$16,(G15-10)/100*справочник!$J$3,0)*H15+(IF(O15=справочник!$E$16,F15/100*справочник!$J$4,0)*H15)))</f>
        <v>0</v>
      </c>
      <c r="S15" s="118">
        <f aca="true" t="shared" si="2" ref="S15:S22">SUM(Q15:R15)</f>
        <v>0</v>
      </c>
      <c r="T15" s="118">
        <f t="shared" si="0"/>
        <v>0</v>
      </c>
      <c r="U15" s="114"/>
      <c r="AH15" s="110"/>
    </row>
    <row r="16" spans="1:21" s="109" customFormat="1" ht="21.75" customHeight="1">
      <c r="A16" s="111">
        <v>3</v>
      </c>
      <c r="B16" s="133" t="s">
        <v>64</v>
      </c>
      <c r="C16" s="134"/>
      <c r="D16" s="134"/>
      <c r="E16" s="134"/>
      <c r="F16" s="112"/>
      <c r="G16" s="112"/>
      <c r="H16" s="112"/>
      <c r="I16" s="135"/>
      <c r="J16" s="135"/>
      <c r="K16" s="135"/>
      <c r="L16" s="134"/>
      <c r="M16" s="134"/>
      <c r="N16" s="113" t="s">
        <v>34</v>
      </c>
      <c r="O16" s="113" t="s">
        <v>34</v>
      </c>
      <c r="P16" s="117">
        <f t="shared" si="1"/>
        <v>0</v>
      </c>
      <c r="Q16" s="118">
        <f>SUMIF(справочник!$A$6:$A$64,C16,справочник!$B$6:$B$60)*P16</f>
        <v>0</v>
      </c>
      <c r="R16" s="118">
        <f>(IF(K16=справочник!$E$16,F16/100*справочник!$J$2,0)*H16+L16*справочник!$J$1+M16*справочник!$J$1+(IF(N16=справочник!$E$16,(G16-10)/100*справочник!$J$3,0)*H16+(IF(O16=справочник!$E$16,F16/100*справочник!$J$4,0)*H16)))</f>
        <v>0</v>
      </c>
      <c r="S16" s="118">
        <f t="shared" si="2"/>
        <v>0</v>
      </c>
      <c r="T16" s="118">
        <f t="shared" si="0"/>
        <v>0</v>
      </c>
      <c r="U16" s="114"/>
    </row>
    <row r="17" spans="1:21" s="109" customFormat="1" ht="21.75" customHeight="1">
      <c r="A17" s="111">
        <v>4</v>
      </c>
      <c r="B17" s="133" t="s">
        <v>64</v>
      </c>
      <c r="C17" s="134"/>
      <c r="D17" s="134"/>
      <c r="E17" s="134"/>
      <c r="F17" s="112"/>
      <c r="G17" s="112"/>
      <c r="H17" s="112"/>
      <c r="I17" s="135"/>
      <c r="J17" s="135"/>
      <c r="K17" s="135"/>
      <c r="L17" s="134"/>
      <c r="M17" s="134"/>
      <c r="N17" s="113" t="s">
        <v>34</v>
      </c>
      <c r="O17" s="113" t="s">
        <v>34</v>
      </c>
      <c r="P17" s="117">
        <f t="shared" si="1"/>
        <v>0</v>
      </c>
      <c r="Q17" s="118">
        <f>SUMIF(справочник!$A$6:$A$64,C17,справочник!$B$6:$B$60)*P17</f>
        <v>0</v>
      </c>
      <c r="R17" s="118">
        <f>(IF(K17=справочник!$E$16,F17/100*справочник!$J$2,0)*H17+L17*справочник!$J$1+M17*справочник!$J$1+(IF(N17=справочник!$E$16,(G17-10)/100*справочник!$J$3,0)*H17+(IF(O17=справочник!$E$16,F17/100*справочник!$J$4,0)*H17)))</f>
        <v>0</v>
      </c>
      <c r="S17" s="118">
        <f t="shared" si="2"/>
        <v>0</v>
      </c>
      <c r="T17" s="118">
        <f t="shared" si="0"/>
        <v>0</v>
      </c>
      <c r="U17" s="114"/>
    </row>
    <row r="18" spans="1:34" s="109" customFormat="1" ht="21.75" customHeight="1">
      <c r="A18" s="111">
        <v>5</v>
      </c>
      <c r="B18" s="133" t="s">
        <v>64</v>
      </c>
      <c r="C18" s="134"/>
      <c r="D18" s="134"/>
      <c r="E18" s="134"/>
      <c r="F18" s="112"/>
      <c r="G18" s="112"/>
      <c r="H18" s="112"/>
      <c r="I18" s="135"/>
      <c r="J18" s="135"/>
      <c r="K18" s="135"/>
      <c r="L18" s="134"/>
      <c r="M18" s="134"/>
      <c r="N18" s="113" t="s">
        <v>34</v>
      </c>
      <c r="O18" s="113" t="s">
        <v>34</v>
      </c>
      <c r="P18" s="117">
        <f t="shared" si="1"/>
        <v>0</v>
      </c>
      <c r="Q18" s="118">
        <f>SUMIF(справочник!$A$6:$A$64,C18,справочник!$B$6:$B$60)*P18</f>
        <v>0</v>
      </c>
      <c r="R18" s="118">
        <f>(IF(K18=справочник!$E$16,F18/100*справочник!$J$2,0)*H18+L18*справочник!$J$1+M18*справочник!$J$1+(IF(N18=справочник!$E$16,(G18-10)/100*справочник!$J$3,0)*H18+(IF(O18=справочник!$E$16,F18/100*справочник!$J$4,0)*H18)))</f>
        <v>0</v>
      </c>
      <c r="S18" s="118">
        <f t="shared" si="2"/>
        <v>0</v>
      </c>
      <c r="T18" s="118">
        <f t="shared" si="0"/>
        <v>0</v>
      </c>
      <c r="U18" s="114"/>
      <c r="AH18" s="110"/>
    </row>
    <row r="19" spans="1:34" s="109" customFormat="1" ht="21.75" customHeight="1">
      <c r="A19" s="111">
        <v>6</v>
      </c>
      <c r="B19" s="133" t="s">
        <v>64</v>
      </c>
      <c r="C19" s="134"/>
      <c r="D19" s="134"/>
      <c r="E19" s="134"/>
      <c r="F19" s="112"/>
      <c r="G19" s="112"/>
      <c r="H19" s="112"/>
      <c r="I19" s="135"/>
      <c r="J19" s="135"/>
      <c r="K19" s="135"/>
      <c r="L19" s="134"/>
      <c r="M19" s="134"/>
      <c r="N19" s="113" t="s">
        <v>34</v>
      </c>
      <c r="O19" s="113" t="s">
        <v>34</v>
      </c>
      <c r="P19" s="117">
        <f t="shared" si="1"/>
        <v>0</v>
      </c>
      <c r="Q19" s="118">
        <f>SUMIF(справочник!$A$6:$A$64,C19,справочник!$B$6:$B$60)*P19</f>
        <v>0</v>
      </c>
      <c r="R19" s="118">
        <f>(IF(K19=справочник!$E$16,F19/100*справочник!$J$2,0)*H19+L19*справочник!$J$1+M19*справочник!$J$1+(IF(N19=справочник!$E$16,(G19-10)/100*справочник!$J$3,0)*H19+(IF(O19=справочник!$E$16,F19/100*справочник!$J$4,0)*H19)))</f>
        <v>0</v>
      </c>
      <c r="S19" s="118">
        <f t="shared" si="2"/>
        <v>0</v>
      </c>
      <c r="T19" s="118">
        <f t="shared" si="0"/>
        <v>0</v>
      </c>
      <c r="U19" s="114"/>
      <c r="AH19" s="110"/>
    </row>
    <row r="20" spans="1:34" s="109" customFormat="1" ht="21.75" customHeight="1">
      <c r="A20" s="111">
        <v>7</v>
      </c>
      <c r="B20" s="133" t="s">
        <v>64</v>
      </c>
      <c r="C20" s="134"/>
      <c r="D20" s="134"/>
      <c r="E20" s="134"/>
      <c r="F20" s="112"/>
      <c r="G20" s="112"/>
      <c r="H20" s="112"/>
      <c r="I20" s="135"/>
      <c r="J20" s="135"/>
      <c r="K20" s="135"/>
      <c r="L20" s="134"/>
      <c r="M20" s="134"/>
      <c r="N20" s="113" t="s">
        <v>34</v>
      </c>
      <c r="O20" s="113" t="s">
        <v>34</v>
      </c>
      <c r="P20" s="117">
        <f t="shared" si="1"/>
        <v>0</v>
      </c>
      <c r="Q20" s="118">
        <f>SUMIF(справочник!$A$6:$A$64,C20,справочник!$B$6:$B$60)*P20</f>
        <v>0</v>
      </c>
      <c r="R20" s="118">
        <f>(IF(K20=справочник!$E$16,F20/100*справочник!$J$2,0)*H20+L20*справочник!$J$1+M20*справочник!$J$1+(IF(N20=справочник!$E$16,(G20-10)/100*справочник!$J$3,0)*H20+(IF(O20=справочник!$E$16,F20/100*справочник!$J$4,0)*H20)))</f>
        <v>0</v>
      </c>
      <c r="S20" s="118">
        <f t="shared" si="2"/>
        <v>0</v>
      </c>
      <c r="T20" s="118">
        <f t="shared" si="0"/>
        <v>0</v>
      </c>
      <c r="U20" s="114"/>
      <c r="AH20" s="110"/>
    </row>
    <row r="21" spans="1:21" s="109" customFormat="1" ht="21.75" customHeight="1">
      <c r="A21" s="111">
        <v>8</v>
      </c>
      <c r="B21" s="133" t="s">
        <v>64</v>
      </c>
      <c r="C21" s="134"/>
      <c r="D21" s="134"/>
      <c r="E21" s="134"/>
      <c r="F21" s="112"/>
      <c r="G21" s="112"/>
      <c r="H21" s="112"/>
      <c r="I21" s="135"/>
      <c r="J21" s="135"/>
      <c r="K21" s="135"/>
      <c r="L21" s="134"/>
      <c r="M21" s="134"/>
      <c r="N21" s="113" t="s">
        <v>34</v>
      </c>
      <c r="O21" s="113" t="s">
        <v>34</v>
      </c>
      <c r="P21" s="117">
        <f t="shared" si="1"/>
        <v>0</v>
      </c>
      <c r="Q21" s="118">
        <f>SUMIF(справочник!$A$6:$A$64,C21,справочник!$B$6:$B$60)*P21</f>
        <v>0</v>
      </c>
      <c r="R21" s="118">
        <f>(IF(K21=справочник!$E$16,F21/100*справочник!$J$2,0)*H21+L21*справочник!$J$1+M21*справочник!$J$1+(IF(N21=справочник!$E$16,(G21-10)/100*справочник!$J$3,0)*H21+(IF(O21=справочник!$E$16,F21/100*справочник!$J$4,0)*H21)))</f>
        <v>0</v>
      </c>
      <c r="S21" s="118">
        <f t="shared" si="2"/>
        <v>0</v>
      </c>
      <c r="T21" s="118">
        <f t="shared" si="0"/>
        <v>0</v>
      </c>
      <c r="U21" s="114"/>
    </row>
    <row r="22" spans="1:21" s="109" customFormat="1" ht="21.75" customHeight="1">
      <c r="A22" s="111">
        <v>9</v>
      </c>
      <c r="B22" s="133" t="s">
        <v>64</v>
      </c>
      <c r="C22" s="134"/>
      <c r="D22" s="134"/>
      <c r="E22" s="134"/>
      <c r="F22" s="112"/>
      <c r="G22" s="112"/>
      <c r="H22" s="112"/>
      <c r="I22" s="135"/>
      <c r="J22" s="135"/>
      <c r="K22" s="135"/>
      <c r="L22" s="134"/>
      <c r="M22" s="134"/>
      <c r="N22" s="113" t="s">
        <v>34</v>
      </c>
      <c r="O22" s="113" t="s">
        <v>34</v>
      </c>
      <c r="P22" s="117">
        <f t="shared" si="1"/>
        <v>0</v>
      </c>
      <c r="Q22" s="118">
        <f>SUMIF(справочник!$A$6:$A$64,C22,справочник!$B$6:$B$60)*P22</f>
        <v>0</v>
      </c>
      <c r="R22" s="118">
        <f>(IF(K22=справочник!$E$16,F22/100*справочник!$J$2,0)*H22+L22*справочник!$J$1+M22*справочник!$J$1+(IF(N22=справочник!$E$16,(G22-10)/100*справочник!$J$3,0)*H22+(IF(O22=справочник!$E$16,F22/100*справочник!$J$4,0)*H22)))</f>
        <v>0</v>
      </c>
      <c r="S22" s="118">
        <f t="shared" si="2"/>
        <v>0</v>
      </c>
      <c r="T22" s="118">
        <f t="shared" si="0"/>
        <v>0</v>
      </c>
      <c r="U22" s="114"/>
    </row>
    <row r="23" spans="1:21" s="109" customFormat="1" ht="21.75" customHeight="1">
      <c r="A23" s="111">
        <v>10</v>
      </c>
      <c r="B23" s="133" t="s">
        <v>64</v>
      </c>
      <c r="C23" s="134"/>
      <c r="D23" s="134"/>
      <c r="E23" s="134"/>
      <c r="F23" s="112"/>
      <c r="G23" s="112"/>
      <c r="H23" s="112"/>
      <c r="I23" s="135"/>
      <c r="J23" s="135"/>
      <c r="K23" s="135"/>
      <c r="L23" s="134"/>
      <c r="M23" s="134"/>
      <c r="N23" s="113" t="s">
        <v>34</v>
      </c>
      <c r="O23" s="113" t="s">
        <v>34</v>
      </c>
      <c r="P23" s="117">
        <f>ROUND(IF(F23&gt;=100,F23,100)*IF(G23&gt;=150,G23,150)*H23/10000,2)</f>
        <v>0</v>
      </c>
      <c r="Q23" s="118">
        <f>SUMIF(справочник!$A$6:$A$64,C23,справочник!$B$6:$B$60)*P23</f>
        <v>0</v>
      </c>
      <c r="R23" s="118">
        <f>(IF(K23=справочник!$E$16,F23/100*справочник!$J$2,0)*H23+L23*справочник!$J$1+M23*справочник!$J$1+(IF(N23=справочник!$E$16,(G23-10)/100*справочник!$J$3,0)*H23+(IF(O23=справочник!$E$16,F23/100*справочник!$J$4,0)*H23)))</f>
        <v>0</v>
      </c>
      <c r="S23" s="118">
        <f>SUM(Q23:R23)</f>
        <v>0</v>
      </c>
      <c r="T23" s="118">
        <f>ROUND(S23*$R$9,0)</f>
        <v>0</v>
      </c>
      <c r="U23" s="114"/>
    </row>
    <row r="24" spans="1:21" s="109" customFormat="1" ht="21.75" customHeight="1">
      <c r="A24" s="111">
        <v>11</v>
      </c>
      <c r="B24" s="133" t="s">
        <v>64</v>
      </c>
      <c r="C24" s="134"/>
      <c r="D24" s="134"/>
      <c r="E24" s="134"/>
      <c r="F24" s="112"/>
      <c r="G24" s="112"/>
      <c r="H24" s="112"/>
      <c r="I24" s="135"/>
      <c r="J24" s="135"/>
      <c r="K24" s="135" t="s">
        <v>34</v>
      </c>
      <c r="L24" s="134"/>
      <c r="M24" s="134"/>
      <c r="N24" s="113" t="s">
        <v>34</v>
      </c>
      <c r="O24" s="113" t="s">
        <v>34</v>
      </c>
      <c r="P24" s="117">
        <f>ROUND(IF(F24&gt;=100,F24,100)*IF(G24&gt;=150,G24,150)*H24/10000,2)</f>
        <v>0</v>
      </c>
      <c r="Q24" s="118">
        <f>SUMIF(справочник!$A$6:$A$64,C24,справочник!$B$6:$B$60)*P24</f>
        <v>0</v>
      </c>
      <c r="R24" s="118">
        <f>(IF(K24=справочник!$E$16,F24/100*справочник!$J$2,0)*H24+L24*справочник!$J$1+M24*справочник!$J$1+(IF(N24=справочник!$E$16,(G24-10)/100*справочник!$J$3,0)*H24+(IF(O24=справочник!$E$16,F24/100*справочник!$J$4,0)*H24)))</f>
        <v>0</v>
      </c>
      <c r="S24" s="118">
        <f>SUM(Q24:R24)</f>
        <v>0</v>
      </c>
      <c r="T24" s="118">
        <f>ROUND(S24*$R$9,0)</f>
        <v>0</v>
      </c>
      <c r="U24" s="114"/>
    </row>
    <row r="25" spans="1:34" s="109" customFormat="1" ht="21.75" customHeight="1">
      <c r="A25" s="111">
        <v>12</v>
      </c>
      <c r="B25" s="133" t="s">
        <v>64</v>
      </c>
      <c r="C25" s="134"/>
      <c r="D25" s="134"/>
      <c r="E25" s="134"/>
      <c r="F25" s="112"/>
      <c r="G25" s="112"/>
      <c r="H25" s="112"/>
      <c r="I25" s="135"/>
      <c r="J25" s="135"/>
      <c r="K25" s="135" t="s">
        <v>34</v>
      </c>
      <c r="L25" s="134"/>
      <c r="M25" s="134"/>
      <c r="N25" s="113" t="s">
        <v>34</v>
      </c>
      <c r="O25" s="113" t="s">
        <v>34</v>
      </c>
      <c r="P25" s="117">
        <f>ROUND(IF(F25&gt;=100,F25,100)*IF(G25&gt;=150,G25,150)*H25/10000,2)</f>
        <v>0</v>
      </c>
      <c r="Q25" s="118">
        <f>SUMIF(справочник!$A$6:$A$64,C25,справочник!$B$6:$B$60)*P25</f>
        <v>0</v>
      </c>
      <c r="R25" s="118">
        <f>(IF(K25=справочник!$E$16,F25/100*справочник!$J$2,0)*H25+L25*справочник!$J$1+M25*справочник!$J$1+(IF(N25=справочник!$E$16,(G25-10)/100*справочник!$J$3,0)*H25+(IF(O25=справочник!$E$16,F25/100*справочник!$J$4,0)*H25)))</f>
        <v>0</v>
      </c>
      <c r="S25" s="118">
        <f>SUM(Q25:R25)</f>
        <v>0</v>
      </c>
      <c r="T25" s="118">
        <f>ROUND(S25*$R$9,0)</f>
        <v>0</v>
      </c>
      <c r="U25" s="114"/>
      <c r="AH25" s="110"/>
    </row>
    <row r="26" spans="1:34" s="109" customFormat="1" ht="21.75" customHeight="1">
      <c r="A26" s="111">
        <v>13</v>
      </c>
      <c r="B26" s="133" t="s">
        <v>64</v>
      </c>
      <c r="C26" s="134"/>
      <c r="D26" s="134"/>
      <c r="E26" s="134"/>
      <c r="F26" s="112"/>
      <c r="G26" s="112"/>
      <c r="H26" s="112"/>
      <c r="I26" s="135"/>
      <c r="J26" s="135"/>
      <c r="K26" s="135" t="s">
        <v>34</v>
      </c>
      <c r="L26" s="134"/>
      <c r="M26" s="134"/>
      <c r="N26" s="113" t="s">
        <v>34</v>
      </c>
      <c r="O26" s="113" t="s">
        <v>34</v>
      </c>
      <c r="P26" s="117">
        <f>ROUND(IF(F26&gt;=100,F26,100)*IF(G26&gt;=150,G26,150)*H26/10000,2)</f>
        <v>0</v>
      </c>
      <c r="Q26" s="118">
        <f>SUMIF(справочник!$A$6:$A$64,C26,справочник!$B$6:$B$60)*P26</f>
        <v>0</v>
      </c>
      <c r="R26" s="118">
        <f>(IF(K26=справочник!$E$16,F26/100*справочник!$J$2,0)*H26+L26*справочник!$J$1+M26*справочник!$J$1+(IF(N26=справочник!$E$16,(G26-10)/100*справочник!$J$3,0)*H26+(IF(O26=справочник!$E$16,F26/100*справочник!$J$4,0)*H26)))</f>
        <v>0</v>
      </c>
      <c r="S26" s="118">
        <f>SUM(Q26:R26)</f>
        <v>0</v>
      </c>
      <c r="T26" s="118">
        <f>ROUND(S26*$R$9,0)</f>
        <v>0</v>
      </c>
      <c r="U26" s="114"/>
      <c r="AH26" s="110"/>
    </row>
    <row r="27" spans="1:21" s="109" customFormat="1" ht="21.75" customHeight="1">
      <c r="A27" s="111">
        <v>14</v>
      </c>
      <c r="B27" s="133" t="s">
        <v>64</v>
      </c>
      <c r="C27" s="134"/>
      <c r="D27" s="134"/>
      <c r="E27" s="134"/>
      <c r="F27" s="112"/>
      <c r="G27" s="112"/>
      <c r="H27" s="112"/>
      <c r="I27" s="135"/>
      <c r="J27" s="135"/>
      <c r="K27" s="135" t="s">
        <v>34</v>
      </c>
      <c r="L27" s="134"/>
      <c r="M27" s="134"/>
      <c r="N27" s="113" t="s">
        <v>34</v>
      </c>
      <c r="O27" s="113" t="s">
        <v>34</v>
      </c>
      <c r="P27" s="117">
        <f>ROUND(IF(F27&gt;=100,F27,100)*IF(G27&gt;=150,G27,150)*H27/10000,2)</f>
        <v>0</v>
      </c>
      <c r="Q27" s="118">
        <f>SUMIF(справочник!$A$6:$A$64,C27,справочник!$B$6:$B$60)*P27</f>
        <v>0</v>
      </c>
      <c r="R27" s="118">
        <f>(IF(K27=справочник!$E$16,F27/100*справочник!$J$2,0)*H27+L27*справочник!$J$1+M27*справочник!$J$1+(IF(N27=справочник!$E$16,(G27-10)/100*справочник!$J$3,0)*H27+(IF(O27=справочник!$E$16,F27/100*справочник!$J$4,0)*H27)))</f>
        <v>0</v>
      </c>
      <c r="S27" s="118">
        <f>SUM(Q27:R27)</f>
        <v>0</v>
      </c>
      <c r="T27" s="118">
        <f>ROUND(S27*$R$9,0)</f>
        <v>0</v>
      </c>
      <c r="U27" s="114"/>
    </row>
    <row r="28" spans="1:21" s="109" customFormat="1" ht="21.75" customHeight="1">
      <c r="A28" s="111">
        <v>15</v>
      </c>
      <c r="B28" s="140" t="s">
        <v>64</v>
      </c>
      <c r="C28" s="140"/>
      <c r="D28" s="140"/>
      <c r="E28" s="140"/>
      <c r="F28" s="141"/>
      <c r="G28" s="141"/>
      <c r="H28" s="141"/>
      <c r="I28" s="142"/>
      <c r="J28" s="142"/>
      <c r="K28" s="142" t="s">
        <v>34</v>
      </c>
      <c r="L28" s="140"/>
      <c r="M28" s="140"/>
      <c r="N28" s="113" t="s">
        <v>34</v>
      </c>
      <c r="O28" s="113" t="s">
        <v>34</v>
      </c>
      <c r="P28" s="117">
        <f aca="true" t="shared" si="3" ref="P28:P33">ROUND(IF(F28&gt;=100,F28,100)*IF(G28&gt;=150,G28,150)*H28/10000,2)</f>
        <v>0</v>
      </c>
      <c r="Q28" s="118">
        <f>SUMIF(справочник!$A$6:$A$64,C28,справочник!$B$6:$B$60)*P28</f>
        <v>0</v>
      </c>
      <c r="R28" s="118">
        <f>(IF(K28=справочник!$E$16,F28/100*справочник!$J$2,0)*H28+L28*справочник!$J$1+M28*справочник!$J$1+(IF(N28=справочник!$E$16,(G28-10)/100*справочник!$J$3,0)*H28+(IF(O28=справочник!$E$16,F28/100*справочник!$J$4,0)*H28)))</f>
        <v>0</v>
      </c>
      <c r="S28" s="118">
        <f aca="true" t="shared" si="4" ref="S28:S33">SUM(Q28:R28)</f>
        <v>0</v>
      </c>
      <c r="T28" s="118">
        <f aca="true" t="shared" si="5" ref="T28:T33">ROUND(S28*$R$9,0)</f>
        <v>0</v>
      </c>
      <c r="U28" s="114"/>
    </row>
    <row r="29" spans="1:21" s="27" customFormat="1" ht="18" customHeight="1" hidden="1" thickBot="1">
      <c r="A29" s="28">
        <v>16</v>
      </c>
      <c r="B29" s="36" t="s">
        <v>64</v>
      </c>
      <c r="C29" s="66" t="s">
        <v>35</v>
      </c>
      <c r="D29" s="102"/>
      <c r="E29" s="36"/>
      <c r="F29" s="29"/>
      <c r="G29" s="29"/>
      <c r="H29" s="29"/>
      <c r="I29" s="30"/>
      <c r="J29" s="30"/>
      <c r="K29" s="30" t="s">
        <v>34</v>
      </c>
      <c r="L29" s="8"/>
      <c r="M29" s="8"/>
      <c r="N29" s="30" t="s">
        <v>34</v>
      </c>
      <c r="O29" s="30" t="s">
        <v>34</v>
      </c>
      <c r="P29" s="119">
        <f t="shared" si="3"/>
        <v>0</v>
      </c>
      <c r="Q29" s="120">
        <f>SUMIF(справочник!$A$6:$A$64,C29,справочник!$B$6:$B$60)*P29</f>
        <v>0</v>
      </c>
      <c r="R29" s="121">
        <f>(IF(K29=справочник!$E$16,F29/100*справочник!$J$2,0)*H29+L29*справочник!$J$1+M29*справочник!$J$1+(IF(N29=справочник!$E$16,(G29-10)/100*справочник!$J$3,0)*H29+(IF(O29=справочник!$E$16,F29/100*справочник!$J$4,0)*H29)))</f>
        <v>0</v>
      </c>
      <c r="S29" s="120">
        <f t="shared" si="4"/>
        <v>0</v>
      </c>
      <c r="T29" s="120">
        <f t="shared" si="5"/>
        <v>0</v>
      </c>
      <c r="U29" s="31"/>
    </row>
    <row r="30" spans="1:21" s="27" customFormat="1" ht="18" customHeight="1" hidden="1" thickBot="1">
      <c r="A30" s="28">
        <v>17</v>
      </c>
      <c r="B30" s="36" t="s">
        <v>64</v>
      </c>
      <c r="C30" s="66" t="s">
        <v>35</v>
      </c>
      <c r="D30" s="102"/>
      <c r="E30" s="36"/>
      <c r="F30" s="29"/>
      <c r="G30" s="29"/>
      <c r="H30" s="29"/>
      <c r="I30" s="30"/>
      <c r="J30" s="30"/>
      <c r="K30" s="30" t="s">
        <v>34</v>
      </c>
      <c r="L30" s="8"/>
      <c r="M30" s="8"/>
      <c r="N30" s="30" t="s">
        <v>34</v>
      </c>
      <c r="O30" s="30" t="s">
        <v>34</v>
      </c>
      <c r="P30" s="119">
        <f t="shared" si="3"/>
        <v>0</v>
      </c>
      <c r="Q30" s="120">
        <f>SUMIF(справочник!$A$6:$A$64,C30,справочник!$B$6:$B$60)*P30</f>
        <v>0</v>
      </c>
      <c r="R30" s="121">
        <f>(IF(K30=справочник!$E$16,F30/100*справочник!$J$2,0)*H30+L30*справочник!$J$1+M30*справочник!$J$1+(IF(N30=справочник!$E$16,(G30-10)/100*справочник!$J$3,0)*H30+(IF(O30=справочник!$E$16,F30/100*справочник!$J$4,0)*H30)))</f>
        <v>0</v>
      </c>
      <c r="S30" s="120">
        <f t="shared" si="4"/>
        <v>0</v>
      </c>
      <c r="T30" s="120">
        <f t="shared" si="5"/>
        <v>0</v>
      </c>
      <c r="U30" s="31"/>
    </row>
    <row r="31" spans="1:21" s="27" customFormat="1" ht="18" customHeight="1" hidden="1" thickBot="1">
      <c r="A31" s="28">
        <v>18</v>
      </c>
      <c r="B31" s="36" t="s">
        <v>64</v>
      </c>
      <c r="C31" s="66" t="s">
        <v>35</v>
      </c>
      <c r="D31" s="102"/>
      <c r="E31" s="36"/>
      <c r="F31" s="29"/>
      <c r="G31" s="29"/>
      <c r="H31" s="29"/>
      <c r="I31" s="30"/>
      <c r="J31" s="30"/>
      <c r="K31" s="30" t="s">
        <v>34</v>
      </c>
      <c r="L31" s="8"/>
      <c r="M31" s="8"/>
      <c r="N31" s="30" t="s">
        <v>34</v>
      </c>
      <c r="O31" s="30" t="s">
        <v>34</v>
      </c>
      <c r="P31" s="119">
        <f t="shared" si="3"/>
        <v>0</v>
      </c>
      <c r="Q31" s="120">
        <f>SUMIF(справочник!$A$6:$A$64,C31,справочник!$B$6:$B$60)*P31</f>
        <v>0</v>
      </c>
      <c r="R31" s="121">
        <f>(IF(K31=справочник!$E$16,F31/100*справочник!$J$2,0)*H31+L31*справочник!$J$1+M31*справочник!$J$1+(IF(N31=справочник!$E$16,(G31-10)/100*справочник!$J$3,0)*H31+(IF(O31=справочник!$E$16,F31/100*справочник!$J$4,0)*H31)))</f>
        <v>0</v>
      </c>
      <c r="S31" s="120">
        <f t="shared" si="4"/>
        <v>0</v>
      </c>
      <c r="T31" s="120">
        <f t="shared" si="5"/>
        <v>0</v>
      </c>
      <c r="U31" s="31"/>
    </row>
    <row r="32" spans="1:21" s="27" customFormat="1" ht="18" customHeight="1" hidden="1" thickBot="1">
      <c r="A32" s="28">
        <v>19</v>
      </c>
      <c r="B32" s="36" t="s">
        <v>64</v>
      </c>
      <c r="C32" s="66" t="s">
        <v>35</v>
      </c>
      <c r="D32" s="102"/>
      <c r="E32" s="36"/>
      <c r="F32" s="29"/>
      <c r="G32" s="29"/>
      <c r="H32" s="29"/>
      <c r="I32" s="30"/>
      <c r="J32" s="30"/>
      <c r="K32" s="30" t="s">
        <v>34</v>
      </c>
      <c r="L32" s="8"/>
      <c r="M32" s="8"/>
      <c r="N32" s="30" t="s">
        <v>34</v>
      </c>
      <c r="O32" s="30" t="s">
        <v>34</v>
      </c>
      <c r="P32" s="119">
        <f t="shared" si="3"/>
        <v>0</v>
      </c>
      <c r="Q32" s="120">
        <f>SUMIF(справочник!$A$6:$A$64,C32,справочник!$B$6:$B$60)*P32</f>
        <v>0</v>
      </c>
      <c r="R32" s="121">
        <f>(IF(K32=справочник!$E$16,F32/100*справочник!$J$2,0)*H32+L32*справочник!$J$1+M32*справочник!$J$1+(IF(N32=справочник!$E$16,(G32-10)/100*справочник!$J$3,0)*H32+(IF(O32=справочник!$E$16,F32/100*справочник!$J$4,0)*H32)))</f>
        <v>0</v>
      </c>
      <c r="S32" s="120">
        <f t="shared" si="4"/>
        <v>0</v>
      </c>
      <c r="T32" s="120">
        <f t="shared" si="5"/>
        <v>0</v>
      </c>
      <c r="U32" s="31"/>
    </row>
    <row r="33" spans="1:21" s="27" customFormat="1" ht="18" customHeight="1" hidden="1" thickBot="1">
      <c r="A33" s="28">
        <v>20</v>
      </c>
      <c r="B33" s="36" t="s">
        <v>64</v>
      </c>
      <c r="C33" s="66" t="s">
        <v>35</v>
      </c>
      <c r="D33" s="102"/>
      <c r="E33" s="36"/>
      <c r="F33" s="29"/>
      <c r="G33" s="29"/>
      <c r="H33" s="29"/>
      <c r="I33" s="30"/>
      <c r="J33" s="30"/>
      <c r="K33" s="30" t="s">
        <v>34</v>
      </c>
      <c r="L33" s="8"/>
      <c r="M33" s="8"/>
      <c r="N33" s="30" t="s">
        <v>34</v>
      </c>
      <c r="O33" s="30" t="s">
        <v>34</v>
      </c>
      <c r="P33" s="119">
        <f t="shared" si="3"/>
        <v>0</v>
      </c>
      <c r="Q33" s="120">
        <f>SUMIF(справочник!$A$6:$A$64,C33,справочник!$B$6:$B$60)*P33</f>
        <v>0</v>
      </c>
      <c r="R33" s="121">
        <f>(IF(K33=справочник!$E$16,F33/100*справочник!$J$2,0)*H33+L33*справочник!$J$1+M33*справочник!$J$1+(IF(N33=справочник!$E$16,(G33-10)/100*справочник!$J$3,0)*H33+(IF(O33=справочник!$E$16,F33/100*справочник!$J$4,0)*H33)))</f>
        <v>0</v>
      </c>
      <c r="S33" s="120">
        <f t="shared" si="4"/>
        <v>0</v>
      </c>
      <c r="T33" s="120">
        <f t="shared" si="5"/>
        <v>0</v>
      </c>
      <c r="U33" s="31"/>
    </row>
    <row r="34" spans="1:21" s="27" customFormat="1" ht="18" customHeight="1" hidden="1" thickBot="1">
      <c r="A34" s="28">
        <v>21</v>
      </c>
      <c r="B34" s="36" t="s">
        <v>64</v>
      </c>
      <c r="C34" s="66" t="s">
        <v>35</v>
      </c>
      <c r="D34" s="102"/>
      <c r="E34" s="36"/>
      <c r="F34" s="29"/>
      <c r="G34" s="29"/>
      <c r="H34" s="29"/>
      <c r="I34" s="30"/>
      <c r="J34" s="30"/>
      <c r="K34" s="30" t="s">
        <v>34</v>
      </c>
      <c r="L34" s="8"/>
      <c r="M34" s="8"/>
      <c r="N34" s="30" t="s">
        <v>34</v>
      </c>
      <c r="O34" s="30" t="s">
        <v>34</v>
      </c>
      <c r="P34" s="119">
        <f>ROUND(IF(F34&gt;=100,F34,100)*IF(G34&gt;=150,G34,150)*H34/10000,2)</f>
        <v>0</v>
      </c>
      <c r="Q34" s="120">
        <f>SUMIF(справочник!$A$6:$A$64,C34,справочник!$B$6:$B$60)*P34</f>
        <v>0</v>
      </c>
      <c r="R34" s="121">
        <f>(IF(K34=справочник!$E$16,F34/100*справочник!$J$2,0)*H34+L34*справочник!$J$1+M34*справочник!$J$1+(IF(N34=справочник!$E$16,(G34-10)/100*справочник!$J$3,0)*H34+(IF(O34=справочник!$E$16,F34/100*справочник!$J$4,0)*H34)))</f>
        <v>0</v>
      </c>
      <c r="S34" s="120">
        <f>SUM(Q34:R34)</f>
        <v>0</v>
      </c>
      <c r="T34" s="120">
        <f>ROUND(S34*$R$9,0)</f>
        <v>0</v>
      </c>
      <c r="U34" s="31"/>
    </row>
    <row r="35" spans="1:21" s="27" customFormat="1" ht="18" customHeight="1" hidden="1">
      <c r="A35" s="28">
        <v>22</v>
      </c>
      <c r="B35" s="36" t="s">
        <v>64</v>
      </c>
      <c r="C35" s="66" t="s">
        <v>35</v>
      </c>
      <c r="D35" s="102"/>
      <c r="E35" s="36"/>
      <c r="F35" s="29"/>
      <c r="G35" s="29"/>
      <c r="H35" s="29"/>
      <c r="I35" s="30"/>
      <c r="J35" s="30"/>
      <c r="K35" s="30" t="s">
        <v>34</v>
      </c>
      <c r="L35" s="8"/>
      <c r="M35" s="8"/>
      <c r="N35" s="30" t="s">
        <v>34</v>
      </c>
      <c r="O35" s="30" t="s">
        <v>34</v>
      </c>
      <c r="P35" s="119">
        <f>ROUND(IF(F35&gt;=100,F35,100)*IF(G35&gt;=150,G35,150)*H35/10000,2)</f>
        <v>0</v>
      </c>
      <c r="Q35" s="120">
        <f>SUMIF(справочник!$A$6:$A$64,C35,справочник!$B$6:$B$60)*P35</f>
        <v>0</v>
      </c>
      <c r="R35" s="121">
        <f>(IF(K35=справочник!$E$16,F35/100*справочник!$J$2,0)*H35+L35*справочник!$J$1+M35*справочник!$J$1+(IF(N35=справочник!$E$16,(G35-10)/100*справочник!$J$3,0)*H35+(IF(O35=справочник!$E$16,F35/100*справочник!$J$4,0)*H35)))</f>
        <v>0</v>
      </c>
      <c r="S35" s="120">
        <f>SUM(Q35:R35)</f>
        <v>0</v>
      </c>
      <c r="T35" s="120">
        <f>ROUND(S35*$R$9,0)</f>
        <v>0</v>
      </c>
      <c r="U35" s="31"/>
    </row>
    <row r="36" spans="1:22" s="27" customFormat="1" ht="18" customHeight="1" thickBot="1">
      <c r="A36" s="89"/>
      <c r="B36" s="69"/>
      <c r="C36" s="69"/>
      <c r="D36" s="103"/>
      <c r="E36" s="69"/>
      <c r="F36" s="143" t="s">
        <v>209</v>
      </c>
      <c r="G36" s="144"/>
      <c r="H36" s="90">
        <f>SUM(H14:H35)</f>
        <v>0</v>
      </c>
      <c r="I36" s="69"/>
      <c r="J36" s="69"/>
      <c r="K36" s="69"/>
      <c r="L36" s="90">
        <f>SUM(L14:L35)</f>
        <v>0</v>
      </c>
      <c r="M36" s="69"/>
      <c r="N36" s="69"/>
      <c r="O36" s="69"/>
      <c r="P36" s="122">
        <f>SUM(P14:P35)</f>
        <v>0</v>
      </c>
      <c r="Q36" s="123">
        <f>SUM(Q14:Q35)</f>
        <v>0</v>
      </c>
      <c r="R36" s="123">
        <f>SUM(R14:R35)</f>
        <v>0</v>
      </c>
      <c r="S36" s="123">
        <f>SUM(Q36:R36)</f>
        <v>0</v>
      </c>
      <c r="T36" s="123"/>
      <c r="U36" s="91"/>
      <c r="V36" s="27">
        <f>SUM(V14:V35)</f>
        <v>0</v>
      </c>
    </row>
    <row r="37" spans="6:20" ht="12.75">
      <c r="F37" s="26"/>
      <c r="G37" s="26"/>
      <c r="H37" s="26"/>
      <c r="P37" s="124"/>
      <c r="Q37" s="124"/>
      <c r="R37" s="124"/>
      <c r="S37" s="124"/>
      <c r="T37" s="124"/>
    </row>
    <row r="38" spans="6:21" s="32" customFormat="1" ht="15" customHeight="1">
      <c r="F38" s="33"/>
      <c r="G38" s="33"/>
      <c r="H38" s="33"/>
      <c r="P38" s="125"/>
      <c r="Q38" s="125"/>
      <c r="R38" s="126" t="s">
        <v>62</v>
      </c>
      <c r="S38" s="126"/>
      <c r="T38" s="127">
        <f>SUM(T14:T36)</f>
        <v>0</v>
      </c>
      <c r="U38" s="34">
        <f>U36</f>
        <v>0</v>
      </c>
    </row>
    <row r="39" spans="16:20" ht="12.75">
      <c r="P39" s="124"/>
      <c r="Q39" s="124"/>
      <c r="R39" s="124"/>
      <c r="S39" s="124"/>
      <c r="T39" s="124"/>
    </row>
    <row r="40" spans="6:21" s="32" customFormat="1" ht="15" customHeight="1">
      <c r="F40" s="33"/>
      <c r="G40" s="33"/>
      <c r="H40" s="33"/>
      <c r="P40" s="125"/>
      <c r="Q40" s="125"/>
      <c r="R40" s="128" t="s">
        <v>203</v>
      </c>
      <c r="S40" s="126"/>
      <c r="T40" s="129">
        <f>T38+T38*0.01</f>
        <v>0</v>
      </c>
      <c r="U40" s="34">
        <f>U38</f>
        <v>0</v>
      </c>
    </row>
  </sheetData>
  <sheetProtection formatCells="0" formatColumns="0" formatRows="0" sort="0" autoFilter="0" pivotTables="0"/>
  <mergeCells count="41">
    <mergeCell ref="Q6:S6"/>
    <mergeCell ref="T6:U6"/>
    <mergeCell ref="A2:P2"/>
    <mergeCell ref="M3:O3"/>
    <mergeCell ref="A6:C6"/>
    <mergeCell ref="F6:H6"/>
    <mergeCell ref="L6:P6"/>
    <mergeCell ref="A9:B9"/>
    <mergeCell ref="C10:E10"/>
    <mergeCell ref="A5:U5"/>
    <mergeCell ref="F7:H8"/>
    <mergeCell ref="I7:J7"/>
    <mergeCell ref="K7:P7"/>
    <mergeCell ref="R7:S8"/>
    <mergeCell ref="I8:J8"/>
    <mergeCell ref="K8:P8"/>
    <mergeCell ref="A7:B8"/>
    <mergeCell ref="F9:H9"/>
    <mergeCell ref="I9:J9"/>
    <mergeCell ref="K9:P9"/>
    <mergeCell ref="R9:S10"/>
    <mergeCell ref="F10:H10"/>
    <mergeCell ref="I10:J10"/>
    <mergeCell ref="K10:P10"/>
    <mergeCell ref="B12:B13"/>
    <mergeCell ref="C12:C13"/>
    <mergeCell ref="E12:E13"/>
    <mergeCell ref="F12:F13"/>
    <mergeCell ref="G12:G13"/>
    <mergeCell ref="H12:H13"/>
    <mergeCell ref="D12:D13"/>
    <mergeCell ref="F36:G36"/>
    <mergeCell ref="S12:S13"/>
    <mergeCell ref="T12:T13"/>
    <mergeCell ref="U12:U13"/>
    <mergeCell ref="K12:O12"/>
    <mergeCell ref="I12:I13"/>
    <mergeCell ref="J12:J13"/>
    <mergeCell ref="P12:P13"/>
    <mergeCell ref="Q12:Q13"/>
    <mergeCell ref="R12:R13"/>
  </mergeCells>
  <dataValidations count="6">
    <dataValidation type="list" allowBlank="1" showInputMessage="1" showErrorMessage="1" sqref="N14:O35 K14:K35">
      <formula1>дк</formula1>
    </dataValidation>
    <dataValidation type="list" allowBlank="1" showInputMessage="1" showErrorMessage="1" sqref="J14:J35">
      <formula1>упр</formula1>
    </dataValidation>
    <dataValidation type="list" allowBlank="1" showInputMessage="1" showErrorMessage="1" sqref="B14:B35">
      <formula1>ламель</formula1>
    </dataValidation>
    <dataValidation type="list" allowBlank="1" showInputMessage="1" showErrorMessage="1" sqref="E14:E36">
      <formula1>справочник!$M$9:$M$84</formula1>
    </dataValidation>
    <dataValidation type="list" allowBlank="1" showInputMessage="1" showErrorMessage="1" sqref="C14:C36">
      <formula1>справочник!$A$6:$A$64</formula1>
    </dataValidation>
    <dataValidation type="list" allowBlank="1" showInputMessage="1" showErrorMessage="1" sqref="I14:I36">
      <formula1>справочник!$J$16:$J$17</formula1>
    </dataValidation>
  </dataValidations>
  <printOptions/>
  <pageMargins left="0.2362204724409449" right="0.2362204724409449" top="0" bottom="0" header="0.31496062992125984" footer="0.31496062992125984"/>
  <pageSetup fitToHeight="1" fitToWidth="1" horizontalDpi="600" verticalDpi="600" orientation="landscape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selection activeCell="N20" sqref="N20"/>
    </sheetView>
  </sheetViews>
  <sheetFormatPr defaultColWidth="9.00390625" defaultRowHeight="12.75"/>
  <cols>
    <col min="1" max="1" width="26.00390625" style="0" customWidth="1"/>
    <col min="5" max="5" width="11.25390625" style="0" customWidth="1"/>
    <col min="8" max="8" width="9.375" style="0" customWidth="1"/>
    <col min="13" max="13" width="18.75390625" style="0" customWidth="1"/>
  </cols>
  <sheetData>
    <row r="1" spans="1:11" ht="12.75">
      <c r="A1" s="15" t="s">
        <v>45</v>
      </c>
      <c r="B1" s="1">
        <v>0</v>
      </c>
      <c r="D1" s="202" t="s">
        <v>17</v>
      </c>
      <c r="E1" s="203"/>
      <c r="F1" s="203"/>
      <c r="G1" s="203"/>
      <c r="H1" s="203"/>
      <c r="I1" s="204"/>
      <c r="J1" s="4">
        <f>20/K1</f>
        <v>0.3448275862068966</v>
      </c>
      <c r="K1" s="77">
        <f>'бланк автомат'!R9</f>
        <v>58</v>
      </c>
    </row>
    <row r="2" spans="1:10" ht="12.75">
      <c r="A2" s="16" t="s">
        <v>46</v>
      </c>
      <c r="B2" s="2">
        <v>0</v>
      </c>
      <c r="D2" s="205" t="s">
        <v>27</v>
      </c>
      <c r="E2" s="206"/>
      <c r="F2" s="206"/>
      <c r="G2" s="206"/>
      <c r="H2" s="206"/>
      <c r="I2" s="207"/>
      <c r="J2" s="5">
        <v>2.8</v>
      </c>
    </row>
    <row r="3" spans="1:10" ht="13.5" thickBot="1">
      <c r="A3" s="200" t="s">
        <v>16</v>
      </c>
      <c r="B3" s="201"/>
      <c r="C3" s="3">
        <v>0</v>
      </c>
      <c r="D3" s="205" t="s">
        <v>18</v>
      </c>
      <c r="E3" s="206"/>
      <c r="F3" s="206"/>
      <c r="G3" s="206"/>
      <c r="H3" s="206"/>
      <c r="I3" s="207"/>
      <c r="J3" s="6">
        <v>3</v>
      </c>
    </row>
    <row r="4" spans="1:10" ht="13.5" thickBot="1">
      <c r="A4" s="11" t="s">
        <v>0</v>
      </c>
      <c r="B4" s="12" t="s">
        <v>6</v>
      </c>
      <c r="D4" s="197" t="s">
        <v>19</v>
      </c>
      <c r="E4" s="198"/>
      <c r="F4" s="198"/>
      <c r="G4" s="198"/>
      <c r="H4" s="198"/>
      <c r="I4" s="199"/>
      <c r="J4" s="7">
        <v>3</v>
      </c>
    </row>
    <row r="5" spans="1:2" ht="13.5" thickBot="1">
      <c r="A5" s="14" t="s">
        <v>32</v>
      </c>
      <c r="B5" s="13"/>
    </row>
    <row r="6" spans="1:5" ht="15">
      <c r="A6" s="43" t="s">
        <v>35</v>
      </c>
      <c r="B6" s="39">
        <v>7.25</v>
      </c>
      <c r="E6" t="s">
        <v>20</v>
      </c>
    </row>
    <row r="7" spans="1:6" ht="15.75" thickBot="1">
      <c r="A7" s="44" t="s">
        <v>68</v>
      </c>
      <c r="B7" s="40">
        <v>7.25</v>
      </c>
      <c r="E7" s="8" t="s">
        <v>21</v>
      </c>
      <c r="F7" s="8">
        <v>2</v>
      </c>
    </row>
    <row r="8" spans="1:13" ht="15.75" thickBot="1">
      <c r="A8" s="45" t="s">
        <v>69</v>
      </c>
      <c r="B8" s="37">
        <v>7.75</v>
      </c>
      <c r="E8" s="8" t="s">
        <v>22</v>
      </c>
      <c r="F8" s="8">
        <v>3</v>
      </c>
      <c r="M8" s="10" t="s">
        <v>120</v>
      </c>
    </row>
    <row r="9" spans="1:13" ht="15.75" thickBot="1">
      <c r="A9" s="45" t="s">
        <v>70</v>
      </c>
      <c r="B9" s="38">
        <v>8.3</v>
      </c>
      <c r="E9" s="8" t="s">
        <v>23</v>
      </c>
      <c r="F9" s="8">
        <v>4</v>
      </c>
      <c r="M9" s="67" t="s">
        <v>121</v>
      </c>
    </row>
    <row r="10" spans="1:13" ht="15.75" thickBot="1">
      <c r="A10" s="46" t="s">
        <v>71</v>
      </c>
      <c r="B10" s="39">
        <v>8.5</v>
      </c>
      <c r="E10" s="8" t="s">
        <v>24</v>
      </c>
      <c r="F10" s="8">
        <v>5</v>
      </c>
      <c r="M10" s="67" t="s">
        <v>122</v>
      </c>
    </row>
    <row r="11" spans="1:13" ht="15.75" thickBot="1">
      <c r="A11" s="44" t="s">
        <v>72</v>
      </c>
      <c r="B11" s="39">
        <v>8.5</v>
      </c>
      <c r="E11" s="8" t="s">
        <v>25</v>
      </c>
      <c r="F11" s="8">
        <v>6</v>
      </c>
      <c r="M11" s="67" t="s">
        <v>123</v>
      </c>
    </row>
    <row r="12" spans="1:13" ht="15.75" thickBot="1">
      <c r="A12" s="44" t="s">
        <v>73</v>
      </c>
      <c r="B12" s="39">
        <v>8.5</v>
      </c>
      <c r="E12" s="8" t="s">
        <v>26</v>
      </c>
      <c r="F12" s="8">
        <v>7</v>
      </c>
      <c r="M12" s="67" t="s">
        <v>124</v>
      </c>
    </row>
    <row r="13" spans="1:13" ht="15.75" thickBot="1">
      <c r="A13" s="47" t="s">
        <v>74</v>
      </c>
      <c r="B13" s="39">
        <v>8.5</v>
      </c>
      <c r="M13" s="67" t="s">
        <v>124</v>
      </c>
    </row>
    <row r="14" spans="1:13" ht="15.75" thickBot="1">
      <c r="A14" s="48" t="s">
        <v>75</v>
      </c>
      <c r="B14" s="39">
        <v>8.7</v>
      </c>
      <c r="M14" s="67" t="s">
        <v>125</v>
      </c>
    </row>
    <row r="15" spans="1:13" ht="15.75" thickBot="1">
      <c r="A15" s="49" t="s">
        <v>1</v>
      </c>
      <c r="B15" s="39">
        <v>8.7</v>
      </c>
      <c r="E15" s="9" t="s">
        <v>30</v>
      </c>
      <c r="H15" t="s">
        <v>63</v>
      </c>
      <c r="J15" t="s">
        <v>44</v>
      </c>
      <c r="M15" s="67" t="s">
        <v>126</v>
      </c>
    </row>
    <row r="16" spans="1:13" ht="15.75" thickBot="1">
      <c r="A16" s="47" t="s">
        <v>76</v>
      </c>
      <c r="B16" s="39">
        <v>8.7</v>
      </c>
      <c r="E16" s="10" t="s">
        <v>33</v>
      </c>
      <c r="H16" t="s">
        <v>64</v>
      </c>
      <c r="J16" t="s">
        <v>61</v>
      </c>
      <c r="M16" s="67" t="s">
        <v>127</v>
      </c>
    </row>
    <row r="17" spans="1:13" ht="15.75" thickBot="1">
      <c r="A17" s="50" t="s">
        <v>77</v>
      </c>
      <c r="B17" s="38">
        <v>8.8</v>
      </c>
      <c r="E17" t="s">
        <v>34</v>
      </c>
      <c r="H17" t="s">
        <v>65</v>
      </c>
      <c r="J17" t="s">
        <v>194</v>
      </c>
      <c r="M17" s="67" t="s">
        <v>128</v>
      </c>
    </row>
    <row r="18" spans="1:13" ht="15.75" thickBot="1">
      <c r="A18" s="51" t="s">
        <v>78</v>
      </c>
      <c r="B18" s="39">
        <v>9.5</v>
      </c>
      <c r="M18" s="67" t="s">
        <v>129</v>
      </c>
    </row>
    <row r="19" spans="1:13" ht="15.75" thickBot="1">
      <c r="A19" s="47" t="s">
        <v>79</v>
      </c>
      <c r="B19" s="39">
        <v>9.5</v>
      </c>
      <c r="M19" s="67" t="s">
        <v>130</v>
      </c>
    </row>
    <row r="20" spans="1:13" ht="15.75" thickBot="1">
      <c r="A20" s="51" t="s">
        <v>80</v>
      </c>
      <c r="B20" s="39">
        <v>10</v>
      </c>
      <c r="E20" t="s">
        <v>39</v>
      </c>
      <c r="H20" t="s">
        <v>110</v>
      </c>
      <c r="M20" s="67" t="s">
        <v>131</v>
      </c>
    </row>
    <row r="21" spans="1:13" ht="15.75" thickBot="1">
      <c r="A21" s="49" t="s">
        <v>81</v>
      </c>
      <c r="B21" s="39">
        <v>10</v>
      </c>
      <c r="E21" s="10" t="s">
        <v>44</v>
      </c>
      <c r="H21" t="s">
        <v>111</v>
      </c>
      <c r="M21" s="67" t="s">
        <v>132</v>
      </c>
    </row>
    <row r="22" spans="1:13" ht="15.75" thickBot="1">
      <c r="A22" s="49" t="s">
        <v>82</v>
      </c>
      <c r="B22" s="39">
        <v>10</v>
      </c>
      <c r="E22" t="s">
        <v>40</v>
      </c>
      <c r="H22" t="s">
        <v>112</v>
      </c>
      <c r="M22" s="67" t="s">
        <v>133</v>
      </c>
    </row>
    <row r="23" spans="1:13" ht="15.75" thickBot="1">
      <c r="A23" s="49" t="s">
        <v>83</v>
      </c>
      <c r="B23" s="39">
        <v>10</v>
      </c>
      <c r="E23" t="s">
        <v>41</v>
      </c>
      <c r="H23" t="s">
        <v>113</v>
      </c>
      <c r="M23" s="67" t="s">
        <v>134</v>
      </c>
    </row>
    <row r="24" spans="1:13" ht="15.75" thickBot="1">
      <c r="A24" s="49" t="s">
        <v>84</v>
      </c>
      <c r="B24" s="39">
        <v>10</v>
      </c>
      <c r="E24" t="s">
        <v>42</v>
      </c>
      <c r="H24" t="s">
        <v>114</v>
      </c>
      <c r="M24" s="67" t="s">
        <v>135</v>
      </c>
    </row>
    <row r="25" spans="1:13" ht="15.75" thickBot="1">
      <c r="A25" s="49" t="s">
        <v>85</v>
      </c>
      <c r="B25" s="39">
        <v>10</v>
      </c>
      <c r="E25" t="s">
        <v>43</v>
      </c>
      <c r="H25" t="s">
        <v>115</v>
      </c>
      <c r="M25" s="67" t="s">
        <v>136</v>
      </c>
    </row>
    <row r="26" spans="1:13" ht="15.75" thickBot="1">
      <c r="A26" s="44" t="s">
        <v>86</v>
      </c>
      <c r="B26" s="39">
        <v>10</v>
      </c>
      <c r="M26" s="67" t="s">
        <v>137</v>
      </c>
    </row>
    <row r="27" spans="1:13" ht="15.75" thickBot="1">
      <c r="A27" s="52" t="s">
        <v>87</v>
      </c>
      <c r="B27" s="39">
        <v>10</v>
      </c>
      <c r="M27" s="67" t="s">
        <v>138</v>
      </c>
    </row>
    <row r="28" spans="1:13" ht="15.75" thickBot="1">
      <c r="A28" s="51" t="s">
        <v>88</v>
      </c>
      <c r="B28" s="39">
        <v>11.5</v>
      </c>
      <c r="M28" s="67" t="s">
        <v>139</v>
      </c>
    </row>
    <row r="29" spans="1:13" ht="15.75" thickBot="1">
      <c r="A29" s="44" t="s">
        <v>89</v>
      </c>
      <c r="B29" s="39">
        <v>11.5</v>
      </c>
      <c r="E29" t="s">
        <v>116</v>
      </c>
      <c r="M29" s="67" t="s">
        <v>140</v>
      </c>
    </row>
    <row r="30" spans="1:13" ht="15.75" thickBot="1">
      <c r="A30" s="53" t="s">
        <v>90</v>
      </c>
      <c r="B30" s="39">
        <v>11.5</v>
      </c>
      <c r="E30" t="s">
        <v>46</v>
      </c>
      <c r="M30" s="67" t="s">
        <v>141</v>
      </c>
    </row>
    <row r="31" spans="1:13" ht="15.75" thickBot="1">
      <c r="A31" s="49" t="s">
        <v>2</v>
      </c>
      <c r="B31" s="39">
        <v>11.5</v>
      </c>
      <c r="E31" t="s">
        <v>117</v>
      </c>
      <c r="M31" s="67" t="s">
        <v>142</v>
      </c>
    </row>
    <row r="32" spans="1:13" ht="15.75" thickBot="1">
      <c r="A32" s="44" t="s">
        <v>3</v>
      </c>
      <c r="B32" s="39">
        <v>11.5</v>
      </c>
      <c r="E32" t="s">
        <v>118</v>
      </c>
      <c r="M32" s="67" t="s">
        <v>143</v>
      </c>
    </row>
    <row r="33" spans="1:13" ht="15.75" thickBot="1">
      <c r="A33" s="44" t="s">
        <v>91</v>
      </c>
      <c r="B33" s="39">
        <v>11.5</v>
      </c>
      <c r="M33" s="67" t="s">
        <v>144</v>
      </c>
    </row>
    <row r="34" spans="1:13" ht="15.75" thickBot="1">
      <c r="A34" s="44" t="s">
        <v>92</v>
      </c>
      <c r="B34" s="39">
        <v>11.5</v>
      </c>
      <c r="M34" s="67" t="s">
        <v>145</v>
      </c>
    </row>
    <row r="35" spans="1:13" ht="15.75" thickBot="1">
      <c r="A35" s="44" t="s">
        <v>4</v>
      </c>
      <c r="B35" s="39">
        <v>11.5</v>
      </c>
      <c r="M35" s="67" t="s">
        <v>146</v>
      </c>
    </row>
    <row r="36" spans="1:13" ht="15.75" thickBot="1">
      <c r="A36" s="54" t="s">
        <v>93</v>
      </c>
      <c r="B36" s="39">
        <v>11.5</v>
      </c>
      <c r="M36" s="67" t="s">
        <v>147</v>
      </c>
    </row>
    <row r="37" spans="1:13" ht="15.75" thickBot="1">
      <c r="A37" s="44" t="s">
        <v>7</v>
      </c>
      <c r="B37" s="39">
        <v>13.5</v>
      </c>
      <c r="M37" s="67" t="s">
        <v>148</v>
      </c>
    </row>
    <row r="38" spans="1:13" ht="18.75" customHeight="1" thickBot="1">
      <c r="A38" s="55" t="s">
        <v>94</v>
      </c>
      <c r="B38" s="39">
        <v>13.5</v>
      </c>
      <c r="M38" s="67" t="s">
        <v>149</v>
      </c>
    </row>
    <row r="39" spans="1:13" ht="15.75" thickBot="1">
      <c r="A39" s="49" t="s">
        <v>5</v>
      </c>
      <c r="B39" s="39">
        <v>14</v>
      </c>
      <c r="M39" s="67" t="s">
        <v>109</v>
      </c>
    </row>
    <row r="40" spans="1:13" ht="15.75" thickBot="1">
      <c r="A40" s="44" t="s">
        <v>10</v>
      </c>
      <c r="B40" s="39">
        <v>14</v>
      </c>
      <c r="M40" s="67" t="s">
        <v>150</v>
      </c>
    </row>
    <row r="41" spans="1:13" ht="15.75" thickBot="1">
      <c r="A41" s="44" t="s">
        <v>8</v>
      </c>
      <c r="B41" s="39">
        <v>14</v>
      </c>
      <c r="M41" s="67" t="s">
        <v>151</v>
      </c>
    </row>
    <row r="42" spans="1:13" ht="27.75" thickBot="1">
      <c r="A42" s="56" t="s">
        <v>95</v>
      </c>
      <c r="B42" s="39">
        <v>14</v>
      </c>
      <c r="M42" s="67" t="s">
        <v>152</v>
      </c>
    </row>
    <row r="43" spans="1:13" ht="15.75" thickBot="1">
      <c r="A43" s="60" t="s">
        <v>96</v>
      </c>
      <c r="B43" s="39">
        <v>14</v>
      </c>
      <c r="M43" s="67" t="s">
        <v>153</v>
      </c>
    </row>
    <row r="44" spans="1:13" ht="15">
      <c r="A44" s="72" t="s">
        <v>9</v>
      </c>
      <c r="B44" s="39">
        <v>14</v>
      </c>
      <c r="M44" s="67" t="s">
        <v>154</v>
      </c>
    </row>
    <row r="45" spans="1:13" ht="15">
      <c r="A45" s="44" t="s">
        <v>97</v>
      </c>
      <c r="B45" s="73">
        <v>15</v>
      </c>
      <c r="M45" s="67" t="s">
        <v>155</v>
      </c>
    </row>
    <row r="46" spans="1:13" ht="15">
      <c r="A46" s="58" t="s">
        <v>37</v>
      </c>
      <c r="B46" s="73">
        <v>15</v>
      </c>
      <c r="M46" s="67" t="s">
        <v>156</v>
      </c>
    </row>
    <row r="47" spans="1:13" ht="15">
      <c r="A47" s="57" t="s">
        <v>98</v>
      </c>
      <c r="B47" s="73">
        <v>15</v>
      </c>
      <c r="M47" s="67" t="s">
        <v>157</v>
      </c>
    </row>
    <row r="48" spans="1:13" ht="15">
      <c r="A48" s="57" t="s">
        <v>13</v>
      </c>
      <c r="B48" s="73">
        <v>15</v>
      </c>
      <c r="M48" s="67" t="s">
        <v>158</v>
      </c>
    </row>
    <row r="49" spans="1:13" ht="15">
      <c r="A49" s="57" t="s">
        <v>195</v>
      </c>
      <c r="B49" s="74">
        <v>15</v>
      </c>
      <c r="M49" s="67" t="s">
        <v>159</v>
      </c>
    </row>
    <row r="50" spans="1:13" ht="15.75" thickBot="1">
      <c r="A50" s="75" t="s">
        <v>196</v>
      </c>
      <c r="B50" s="76">
        <v>15</v>
      </c>
      <c r="M50" s="67" t="s">
        <v>160</v>
      </c>
    </row>
    <row r="51" spans="1:13" ht="15.75" thickBot="1">
      <c r="A51" s="71" t="s">
        <v>99</v>
      </c>
      <c r="B51" s="70">
        <v>17</v>
      </c>
      <c r="M51" s="67" t="s">
        <v>161</v>
      </c>
    </row>
    <row r="52" spans="1:13" ht="27.75" thickBot="1">
      <c r="A52" s="57" t="s">
        <v>100</v>
      </c>
      <c r="B52" s="41">
        <v>17</v>
      </c>
      <c r="M52" s="67" t="s">
        <v>162</v>
      </c>
    </row>
    <row r="53" spans="1:13" ht="15.75" thickBot="1">
      <c r="A53" s="61" t="s">
        <v>101</v>
      </c>
      <c r="B53" s="39">
        <v>18</v>
      </c>
      <c r="M53" s="67" t="s">
        <v>163</v>
      </c>
    </row>
    <row r="54" spans="1:13" ht="15.75" thickBot="1">
      <c r="A54" s="57" t="s">
        <v>11</v>
      </c>
      <c r="B54" s="39">
        <v>18</v>
      </c>
      <c r="M54" s="67" t="s">
        <v>164</v>
      </c>
    </row>
    <row r="55" spans="1:13" ht="27.75" thickBot="1">
      <c r="A55" s="59" t="s">
        <v>12</v>
      </c>
      <c r="B55" s="39">
        <v>18</v>
      </c>
      <c r="M55" s="67" t="s">
        <v>165</v>
      </c>
    </row>
    <row r="56" spans="1:13" ht="15.75" thickBot="1">
      <c r="A56" s="61" t="s">
        <v>36</v>
      </c>
      <c r="B56" s="39">
        <v>21</v>
      </c>
      <c r="M56" s="67" t="s">
        <v>166</v>
      </c>
    </row>
    <row r="57" spans="1:13" ht="15.75" thickBot="1">
      <c r="A57" s="59" t="s">
        <v>102</v>
      </c>
      <c r="B57" s="39">
        <v>21</v>
      </c>
      <c r="M57" s="67" t="s">
        <v>167</v>
      </c>
    </row>
    <row r="58" spans="1:13" ht="15.75" thickBot="1">
      <c r="A58" s="44" t="s">
        <v>103</v>
      </c>
      <c r="B58" s="42">
        <v>24</v>
      </c>
      <c r="M58" s="67" t="s">
        <v>168</v>
      </c>
    </row>
    <row r="59" spans="1:13" ht="15.75" thickBot="1">
      <c r="A59" s="57" t="s">
        <v>104</v>
      </c>
      <c r="B59" s="42">
        <v>24</v>
      </c>
      <c r="M59" s="67" t="s">
        <v>169</v>
      </c>
    </row>
    <row r="60" spans="1:13" ht="15.75" thickBot="1">
      <c r="A60" s="60" t="s">
        <v>15</v>
      </c>
      <c r="B60" s="42">
        <v>24</v>
      </c>
      <c r="M60" s="67" t="s">
        <v>170</v>
      </c>
    </row>
    <row r="61" spans="1:13" ht="15.75" thickBot="1">
      <c r="A61" s="44" t="s">
        <v>105</v>
      </c>
      <c r="B61" s="42">
        <v>24</v>
      </c>
      <c r="M61" s="67" t="s">
        <v>171</v>
      </c>
    </row>
    <row r="62" spans="1:13" ht="15.75" thickBot="1">
      <c r="A62" s="60" t="s">
        <v>14</v>
      </c>
      <c r="B62" s="42">
        <v>24</v>
      </c>
      <c r="M62" s="67" t="s">
        <v>172</v>
      </c>
    </row>
    <row r="63" spans="1:13" ht="15.75" thickBot="1">
      <c r="A63" s="62" t="s">
        <v>106</v>
      </c>
      <c r="B63" s="39">
        <v>30</v>
      </c>
      <c r="M63" s="67" t="s">
        <v>173</v>
      </c>
    </row>
    <row r="64" spans="1:13" ht="15.75" thickBot="1">
      <c r="A64" s="63" t="s">
        <v>107</v>
      </c>
      <c r="B64" s="39">
        <v>30</v>
      </c>
      <c r="M64" s="67" t="s">
        <v>174</v>
      </c>
    </row>
    <row r="65" spans="1:13" ht="15.75" thickBot="1">
      <c r="A65" s="64" t="s">
        <v>108</v>
      </c>
      <c r="B65" s="65">
        <v>30</v>
      </c>
      <c r="M65" s="67" t="s">
        <v>175</v>
      </c>
    </row>
    <row r="66" spans="1:13" ht="15.75" thickBot="1">
      <c r="A66" s="64"/>
      <c r="B66" s="65"/>
      <c r="M66" s="67" t="s">
        <v>176</v>
      </c>
    </row>
    <row r="67" ht="25.5">
      <c r="M67" s="67" t="s">
        <v>177</v>
      </c>
    </row>
    <row r="68" ht="12.75">
      <c r="M68" s="67" t="s">
        <v>178</v>
      </c>
    </row>
    <row r="69" ht="25.5">
      <c r="M69" s="67" t="s">
        <v>179</v>
      </c>
    </row>
    <row r="70" ht="12.75">
      <c r="M70" s="67" t="s">
        <v>180</v>
      </c>
    </row>
    <row r="71" ht="12.75">
      <c r="M71" s="67" t="s">
        <v>181</v>
      </c>
    </row>
    <row r="72" ht="12.75">
      <c r="M72" s="67" t="s">
        <v>182</v>
      </c>
    </row>
    <row r="73" ht="12.75">
      <c r="M73" s="67" t="s">
        <v>183</v>
      </c>
    </row>
    <row r="74" ht="12.75">
      <c r="M74" s="67" t="s">
        <v>184</v>
      </c>
    </row>
    <row r="75" ht="12.75">
      <c r="M75" s="67" t="s">
        <v>185</v>
      </c>
    </row>
    <row r="76" ht="25.5">
      <c r="M76" s="67" t="s">
        <v>186</v>
      </c>
    </row>
    <row r="77" ht="38.25">
      <c r="M77" s="67" t="s">
        <v>187</v>
      </c>
    </row>
    <row r="78" ht="25.5">
      <c r="M78" s="67" t="s">
        <v>188</v>
      </c>
    </row>
    <row r="79" ht="12.75">
      <c r="M79" s="68" t="s">
        <v>29</v>
      </c>
    </row>
    <row r="80" ht="38.25">
      <c r="M80" s="67" t="s">
        <v>189</v>
      </c>
    </row>
    <row r="81" ht="12.75">
      <c r="M81" s="67" t="s">
        <v>190</v>
      </c>
    </row>
    <row r="82" ht="12.75">
      <c r="M82" s="67" t="s">
        <v>191</v>
      </c>
    </row>
    <row r="83" ht="12.75">
      <c r="M83" s="67" t="s">
        <v>192</v>
      </c>
    </row>
    <row r="84" ht="12.75">
      <c r="M84" s="67" t="s">
        <v>193</v>
      </c>
    </row>
  </sheetData>
  <sheetProtection password="C920" sheet="1"/>
  <mergeCells count="5">
    <mergeCell ref="D4:I4"/>
    <mergeCell ref="A3:B3"/>
    <mergeCell ref="D1:I1"/>
    <mergeCell ref="D2:I2"/>
    <mergeCell ref="D3:I3"/>
  </mergeCells>
  <printOptions/>
  <pageMargins left="0.75" right="0.75" top="1" bottom="1" header="0.5" footer="0.5"/>
  <pageSetup orientation="portrait" paperSize="9" r:id="rId5"/>
  <tableParts>
    <tablePart r:id="rId1"/>
    <tablePart r:id="rId2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Boria</dc:creator>
  <cp:keywords/>
  <dc:description/>
  <cp:lastModifiedBy>Админ</cp:lastModifiedBy>
  <cp:lastPrinted>2016-10-11T07:22:44Z</cp:lastPrinted>
  <dcterms:created xsi:type="dcterms:W3CDTF">2009-11-07T07:37:41Z</dcterms:created>
  <dcterms:modified xsi:type="dcterms:W3CDTF">2017-03-30T08:53:12Z</dcterms:modified>
  <cp:category/>
  <cp:version/>
  <cp:contentType/>
  <cp:contentStatus/>
</cp:coreProperties>
</file>